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Q:\Direcția evaluare\Info Programe\Date financiare Programe 2025\"/>
    </mc:Choice>
  </mc:AlternateContent>
  <xr:revisionPtr revIDLastSave="0" documentId="13_ncr:1_{D55C69D3-E29D-4C3F-932C-DD3DA3970D4E}" xr6:coauthVersionLast="47" xr6:coauthVersionMax="47" xr10:uidLastSave="{00000000-0000-0000-0000-000000000000}"/>
  <workbookProtection workbookAlgorithmName="SHA-512" workbookHashValue="f7rDosIrCilNz4Uzl+F0Ki56OgGeW73PjWVrFMuSEzztWMnHm1pixBMdBvrCpzTh37QyYedvup7CrVfZdVeT5Q==" workbookSaltValue="CxWaWPQ18x/3zezn75wamQ==" workbookSpinCount="100000" lockStructure="1"/>
  <bookViews>
    <workbookView xWindow="-120" yWindow="-120" windowWidth="38640" windowHeight="21240" tabRatio="893" activeTab="5" xr2:uid="{461B0700-612C-4B0B-A204-9BCFE5C29A06}"/>
  </bookViews>
  <sheets>
    <sheet name="Situatii finan.-prescurtate" sheetId="8" r:id="rId1"/>
    <sheet name="Indicatori-prescurtate " sheetId="9" state="hidden" r:id="rId2"/>
    <sheet name="Situatii finan.-simple+complete" sheetId="6" r:id="rId3"/>
    <sheet name="Indicatori - simple+complete " sheetId="7" state="hidden" r:id="rId4"/>
    <sheet name="Articole de investiție" sheetId="4" r:id="rId5"/>
    <sheet name="Prognoza veniturilor" sheetId="5" r:id="rId6"/>
    <sheet name="Prognoza indicatori economici" sheetId="2" r:id="rId7"/>
  </sheets>
  <externalReferences>
    <externalReference r:id="rId8"/>
    <externalReference r:id="rId9"/>
  </externalReferences>
  <definedNames>
    <definedName name="_xlnm._FilterDatabase" localSheetId="3" hidden="1">'Indicatori - simple+complete '!$B$4:$E$53</definedName>
    <definedName name="_xlnm._FilterDatabase" localSheetId="1" hidden="1">'Indicatori-prescurtate '!$A$4:$H$53</definedName>
    <definedName name="_xlnm._FilterDatabase" localSheetId="6" hidden="1">'Prognoza indicatori economici'!$A$2:$L$92</definedName>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4">'Articole de investiție'!$A$1:$K$38</definedName>
    <definedName name="_xlnm.Print_Area" localSheetId="3">'Indicatori - simple+complete '!$A$1:$G$53</definedName>
    <definedName name="_xlnm.Print_Area" localSheetId="1">'Indicatori-prescurtate '!$A$1:$G$47</definedName>
    <definedName name="_xlnm.Print_Area" localSheetId="6">'Prognoza indicatori economici'!$A$1:$I$95</definedName>
    <definedName name="_xlnm.Print_Area" localSheetId="5">'Prognoza veniturilor'!$A$1:$N$21</definedName>
    <definedName name="_xlnm.Print_Titles" localSheetId="3">'Indicatori - simple+complete '!$4:$4</definedName>
    <definedName name="_xlnm.Print_Titles" localSheetId="1">'Indicatori-prescurtate '!$4:$4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9" i="2" l="1"/>
  <c r="I4" i="2"/>
  <c r="L21" i="4"/>
  <c r="K23" i="4"/>
  <c r="D57" i="9"/>
  <c r="F65" i="7"/>
  <c r="E65" i="7"/>
  <c r="D65" i="7"/>
  <c r="F64" i="7"/>
  <c r="E64" i="7"/>
  <c r="D64" i="7"/>
  <c r="F63" i="7"/>
  <c r="E63" i="7"/>
  <c r="D63" i="7"/>
  <c r="F62" i="7"/>
  <c r="E62" i="7"/>
  <c r="D62" i="7"/>
  <c r="F61" i="7"/>
  <c r="E61" i="7"/>
  <c r="D61" i="7"/>
  <c r="F60" i="7"/>
  <c r="E60" i="7"/>
  <c r="D60" i="7"/>
  <c r="F59" i="7"/>
  <c r="E59" i="7"/>
  <c r="D59" i="7"/>
  <c r="F58" i="7"/>
  <c r="E58" i="7"/>
  <c r="D58" i="7"/>
  <c r="F57" i="7"/>
  <c r="E57" i="7"/>
  <c r="D57" i="7"/>
  <c r="F69" i="9"/>
  <c r="E69" i="9"/>
  <c r="D69" i="9"/>
  <c r="F65" i="9"/>
  <c r="E65" i="9"/>
  <c r="D65" i="9"/>
  <c r="F64" i="9"/>
  <c r="E64" i="9"/>
  <c r="D64" i="9"/>
  <c r="F63" i="9"/>
  <c r="E63" i="9"/>
  <c r="D63" i="9"/>
  <c r="F62" i="9"/>
  <c r="E62" i="9"/>
  <c r="D62" i="9"/>
  <c r="F61" i="9"/>
  <c r="E61" i="9"/>
  <c r="D61" i="9"/>
  <c r="F60" i="9"/>
  <c r="E60" i="9"/>
  <c r="D60" i="9"/>
  <c r="F59" i="9"/>
  <c r="E59" i="9"/>
  <c r="D59" i="9"/>
  <c r="F58" i="9"/>
  <c r="E58" i="9"/>
  <c r="D58" i="9"/>
  <c r="F57" i="9"/>
  <c r="E57" i="9"/>
  <c r="G104" i="2"/>
  <c r="N104" i="2" s="1"/>
  <c r="F104" i="2"/>
  <c r="M104" i="2" s="1"/>
  <c r="E104" i="2"/>
  <c r="D104" i="2"/>
  <c r="L104" i="2" s="1"/>
  <c r="C104" i="2"/>
  <c r="N103" i="2"/>
  <c r="G103" i="2"/>
  <c r="F103" i="2"/>
  <c r="M103" i="2" s="1"/>
  <c r="E103" i="2"/>
  <c r="L103" i="2" s="1"/>
  <c r="D103" i="2"/>
  <c r="C103" i="2"/>
  <c r="I103" i="2" s="1"/>
  <c r="C101" i="2"/>
  <c r="G99" i="2"/>
  <c r="N99" i="2" s="1"/>
  <c r="F99" i="2"/>
  <c r="M99" i="2" s="1"/>
  <c r="E99" i="2"/>
  <c r="D99" i="2"/>
  <c r="K99" i="2" s="1"/>
  <c r="H99" i="2" s="1"/>
  <c r="I40" i="2"/>
  <c r="I38" i="2"/>
  <c r="I30" i="2"/>
  <c r="I29" i="2"/>
  <c r="I28" i="2"/>
  <c r="I27" i="2"/>
  <c r="I26" i="2"/>
  <c r="I25" i="2"/>
  <c r="I20" i="2"/>
  <c r="I15" i="2"/>
  <c r="I13" i="2"/>
  <c r="I11" i="2"/>
  <c r="I10" i="2"/>
  <c r="I9" i="2"/>
  <c r="I8" i="2"/>
  <c r="I5" i="2"/>
  <c r="I99" i="2" l="1"/>
  <c r="K104" i="2"/>
  <c r="H104" i="2" s="1"/>
  <c r="L99" i="2"/>
  <c r="K103" i="2"/>
  <c r="H103" i="2" s="1"/>
  <c r="I104" i="2"/>
  <c r="D4" i="9"/>
  <c r="E4" i="9"/>
  <c r="F4" i="9"/>
  <c r="D4" i="7"/>
  <c r="E4" i="7"/>
  <c r="F4" i="7"/>
  <c r="K21" i="4" l="1"/>
  <c r="J20" i="4"/>
  <c r="J19" i="4"/>
  <c r="J18" i="4"/>
  <c r="J17" i="4"/>
  <c r="J16" i="4"/>
  <c r="J15" i="4"/>
  <c r="J14" i="4"/>
  <c r="J13" i="4"/>
  <c r="J12" i="4"/>
  <c r="J11" i="4"/>
  <c r="J10" i="4"/>
  <c r="J9" i="4"/>
  <c r="J8" i="4"/>
  <c r="J7" i="4"/>
  <c r="J6" i="4"/>
  <c r="H31" i="2"/>
  <c r="G106" i="2" s="1"/>
  <c r="S17" i="5"/>
  <c r="S12" i="5"/>
  <c r="X19" i="5"/>
  <c r="V19" i="5"/>
  <c r="T19" i="5"/>
  <c r="R19" i="5"/>
  <c r="P19" i="5"/>
  <c r="N19" i="5"/>
  <c r="AF19" i="5" s="1"/>
  <c r="L19" i="5"/>
  <c r="W19" i="5" s="1"/>
  <c r="J19" i="5"/>
  <c r="AD18" i="5" s="1"/>
  <c r="H19" i="5"/>
  <c r="AC19" i="5" s="1"/>
  <c r="F19" i="5"/>
  <c r="AB19" i="5" s="1"/>
  <c r="D19" i="5"/>
  <c r="AA19" i="5" s="1"/>
  <c r="AE18" i="5"/>
  <c r="AC18" i="5"/>
  <c r="Y18" i="5"/>
  <c r="X18" i="5"/>
  <c r="W18" i="5"/>
  <c r="V18" i="5"/>
  <c r="U18" i="5"/>
  <c r="T18" i="5"/>
  <c r="S18" i="5"/>
  <c r="R18" i="5"/>
  <c r="Q18" i="5"/>
  <c r="P18" i="5"/>
  <c r="AE17" i="5"/>
  <c r="AC17" i="5"/>
  <c r="AA17" i="5"/>
  <c r="Y17" i="5"/>
  <c r="X17" i="5"/>
  <c r="W17" i="5"/>
  <c r="V17" i="5"/>
  <c r="U17" i="5"/>
  <c r="T17" i="5"/>
  <c r="R17" i="5"/>
  <c r="Q17" i="5"/>
  <c r="P17" i="5"/>
  <c r="AE16" i="5"/>
  <c r="AC16" i="5"/>
  <c r="Y16" i="5"/>
  <c r="X16" i="5"/>
  <c r="W16" i="5"/>
  <c r="V16" i="5"/>
  <c r="U16" i="5"/>
  <c r="T16" i="5"/>
  <c r="S16" i="5"/>
  <c r="R16" i="5"/>
  <c r="Q16" i="5"/>
  <c r="P16" i="5"/>
  <c r="AE15" i="5"/>
  <c r="AC15" i="5"/>
  <c r="Y15" i="5"/>
  <c r="X15" i="5"/>
  <c r="W15" i="5"/>
  <c r="V15" i="5"/>
  <c r="U15" i="5"/>
  <c r="T15" i="5"/>
  <c r="S15" i="5"/>
  <c r="R15" i="5"/>
  <c r="Q15" i="5"/>
  <c r="P15" i="5"/>
  <c r="AE14" i="5"/>
  <c r="AC14" i="5"/>
  <c r="AB14" i="5"/>
  <c r="Y14" i="5"/>
  <c r="X14" i="5"/>
  <c r="W14" i="5"/>
  <c r="V14" i="5"/>
  <c r="U14" i="5"/>
  <c r="T14" i="5"/>
  <c r="S14" i="5"/>
  <c r="R14" i="5"/>
  <c r="Q14" i="5"/>
  <c r="P14" i="5"/>
  <c r="AE13" i="5"/>
  <c r="AD13" i="5"/>
  <c r="AC13" i="5"/>
  <c r="AA13" i="5"/>
  <c r="Y13" i="5"/>
  <c r="X13" i="5"/>
  <c r="W13" i="5"/>
  <c r="V13" i="5"/>
  <c r="U13" i="5"/>
  <c r="T13" i="5"/>
  <c r="S13" i="5"/>
  <c r="R13" i="5"/>
  <c r="Q13" i="5"/>
  <c r="P13" i="5"/>
  <c r="AE12" i="5"/>
  <c r="AD12" i="5"/>
  <c r="AC12" i="5"/>
  <c r="AB12" i="5"/>
  <c r="Y12" i="5"/>
  <c r="X12" i="5"/>
  <c r="W12" i="5"/>
  <c r="V12" i="5"/>
  <c r="U12" i="5"/>
  <c r="T12" i="5"/>
  <c r="R12" i="5"/>
  <c r="Q12" i="5"/>
  <c r="P12" i="5"/>
  <c r="AE11" i="5"/>
  <c r="AD11" i="5"/>
  <c r="AC11" i="5"/>
  <c r="Y11" i="5"/>
  <c r="X11" i="5"/>
  <c r="W11" i="5"/>
  <c r="V11" i="5"/>
  <c r="U11" i="5"/>
  <c r="T11" i="5"/>
  <c r="S11" i="5"/>
  <c r="R11" i="5"/>
  <c r="Q11" i="5"/>
  <c r="P11" i="5"/>
  <c r="AE10" i="5"/>
  <c r="AD10" i="5"/>
  <c r="AC10" i="5"/>
  <c r="Y10" i="5"/>
  <c r="X10" i="5"/>
  <c r="W10" i="5"/>
  <c r="V10" i="5"/>
  <c r="U10" i="5"/>
  <c r="T10" i="5"/>
  <c r="S10" i="5"/>
  <c r="R10" i="5"/>
  <c r="Q10" i="5"/>
  <c r="P10" i="5"/>
  <c r="AE9" i="5"/>
  <c r="AD9" i="5"/>
  <c r="AC9" i="5"/>
  <c r="AB9" i="5"/>
  <c r="Y9" i="5"/>
  <c r="X9" i="5"/>
  <c r="W9" i="5"/>
  <c r="V9" i="5"/>
  <c r="U9" i="5"/>
  <c r="T9" i="5"/>
  <c r="S9" i="5"/>
  <c r="R9" i="5"/>
  <c r="Q9" i="5"/>
  <c r="P9" i="5"/>
  <c r="AE8" i="5"/>
  <c r="AD8" i="5"/>
  <c r="AC8" i="5"/>
  <c r="AB8" i="5"/>
  <c r="Y8" i="5"/>
  <c r="X8" i="5"/>
  <c r="W8" i="5"/>
  <c r="V8" i="5"/>
  <c r="U8" i="5"/>
  <c r="T8" i="5"/>
  <c r="S8" i="5"/>
  <c r="R8" i="5"/>
  <c r="Q8" i="5"/>
  <c r="P8" i="5"/>
  <c r="AE7" i="5"/>
  <c r="AD7" i="5"/>
  <c r="AC7" i="5"/>
  <c r="AB7" i="5"/>
  <c r="Y7" i="5"/>
  <c r="X7" i="5"/>
  <c r="W7" i="5"/>
  <c r="V7" i="5"/>
  <c r="U7" i="5"/>
  <c r="T7" i="5"/>
  <c r="S7" i="5"/>
  <c r="R7" i="5"/>
  <c r="Q7" i="5"/>
  <c r="P7" i="5"/>
  <c r="AA12" i="5" l="1"/>
  <c r="AB13" i="5"/>
  <c r="AB17" i="5"/>
  <c r="AA11" i="5"/>
  <c r="AA16" i="5"/>
  <c r="AA10" i="5"/>
  <c r="AB11" i="5"/>
  <c r="AB16" i="5"/>
  <c r="AA9" i="5"/>
  <c r="AB10" i="5"/>
  <c r="AA15" i="5"/>
  <c r="AA8" i="5"/>
  <c r="AB15" i="5"/>
  <c r="AA18" i="5"/>
  <c r="AA7" i="5"/>
  <c r="AA14" i="5"/>
  <c r="AB18" i="5"/>
  <c r="J21" i="4"/>
  <c r="AF14" i="5"/>
  <c r="AF15" i="5"/>
  <c r="AF7" i="5"/>
  <c r="AF8" i="5"/>
  <c r="AF9" i="5"/>
  <c r="AF10" i="5"/>
  <c r="AF11" i="5"/>
  <c r="AF16" i="5"/>
  <c r="AF12" i="5"/>
  <c r="AF13" i="5"/>
  <c r="AF17" i="5"/>
  <c r="AF18" i="5"/>
  <c r="Q19" i="5"/>
  <c r="Y19" i="5"/>
  <c r="S19" i="5"/>
  <c r="U19" i="5"/>
  <c r="AD19" i="5"/>
  <c r="AE19" i="5"/>
  <c r="AD14" i="5"/>
  <c r="AD15" i="5"/>
  <c r="AD16" i="5"/>
  <c r="AD17" i="5"/>
  <c r="E84" i="2" l="1"/>
  <c r="J29" i="2" l="1"/>
  <c r="J28" i="2"/>
  <c r="J27" i="2"/>
  <c r="J26" i="2"/>
  <c r="J25" i="2"/>
  <c r="F50" i="9"/>
  <c r="E50" i="9"/>
  <c r="D50" i="9"/>
  <c r="F46" i="9"/>
  <c r="F79" i="9" s="1"/>
  <c r="E46" i="9"/>
  <c r="E79" i="9" s="1"/>
  <c r="D46" i="9"/>
  <c r="D79" i="9" s="1"/>
  <c r="F45" i="9"/>
  <c r="E45" i="9"/>
  <c r="D45" i="9"/>
  <c r="F44" i="9"/>
  <c r="F48" i="9" s="1"/>
  <c r="E44" i="9"/>
  <c r="E48" i="9" s="1"/>
  <c r="D44" i="9"/>
  <c r="D47" i="9" s="1"/>
  <c r="F43" i="9"/>
  <c r="E43" i="9"/>
  <c r="D43" i="9"/>
  <c r="F42" i="9"/>
  <c r="E42" i="9"/>
  <c r="D42" i="9"/>
  <c r="F41" i="9"/>
  <c r="F78" i="9" s="1"/>
  <c r="E41" i="9"/>
  <c r="E78" i="9" s="1"/>
  <c r="D41" i="9"/>
  <c r="D78" i="9" s="1"/>
  <c r="F32" i="9"/>
  <c r="F33" i="9" s="1"/>
  <c r="F73" i="9" s="1"/>
  <c r="E32" i="9"/>
  <c r="E33" i="9" s="1"/>
  <c r="E73" i="9" s="1"/>
  <c r="D32" i="9"/>
  <c r="D33" i="9" s="1"/>
  <c r="D73" i="9" s="1"/>
  <c r="F31" i="9"/>
  <c r="F72" i="9" s="1"/>
  <c r="E31" i="9"/>
  <c r="E72" i="9" s="1"/>
  <c r="D31" i="9"/>
  <c r="D72" i="9" s="1"/>
  <c r="D74" i="9" s="1"/>
  <c r="F30" i="9"/>
  <c r="E30" i="9"/>
  <c r="D30" i="9"/>
  <c r="D24" i="9"/>
  <c r="D71" i="9" s="1"/>
  <c r="F22" i="9"/>
  <c r="E22" i="9"/>
  <c r="D22" i="9"/>
  <c r="C2" i="9"/>
  <c r="F77" i="8"/>
  <c r="E77" i="8"/>
  <c r="D77" i="8"/>
  <c r="F73" i="8"/>
  <c r="E73" i="8"/>
  <c r="D73" i="8"/>
  <c r="F70" i="8"/>
  <c r="E70" i="8"/>
  <c r="D70" i="8"/>
  <c r="F69" i="8"/>
  <c r="E69" i="8"/>
  <c r="D69" i="8"/>
  <c r="F58" i="8"/>
  <c r="E58" i="8"/>
  <c r="D58" i="8"/>
  <c r="F57" i="8"/>
  <c r="E57" i="8"/>
  <c r="D57" i="8"/>
  <c r="F46" i="8"/>
  <c r="F50" i="8" s="1"/>
  <c r="F52" i="8" s="1"/>
  <c r="D46" i="8"/>
  <c r="F41" i="8"/>
  <c r="F36" i="9" s="1"/>
  <c r="F75" i="9" s="1"/>
  <c r="E41" i="8"/>
  <c r="E36" i="9" s="1"/>
  <c r="E75" i="9" s="1"/>
  <c r="D41" i="8"/>
  <c r="D36" i="9" s="1"/>
  <c r="D75" i="9" s="1"/>
  <c r="F37" i="8"/>
  <c r="E37" i="8"/>
  <c r="D37" i="8"/>
  <c r="F36" i="8"/>
  <c r="E36" i="8"/>
  <c r="D36" i="8"/>
  <c r="F30" i="8"/>
  <c r="E30" i="8"/>
  <c r="D30" i="8"/>
  <c r="F27" i="8"/>
  <c r="E27" i="8"/>
  <c r="E32" i="8" s="1"/>
  <c r="D27" i="8"/>
  <c r="F18" i="8"/>
  <c r="F21" i="9" s="1"/>
  <c r="E18" i="8"/>
  <c r="E21" i="9" s="1"/>
  <c r="D18" i="8"/>
  <c r="D20" i="9" s="1"/>
  <c r="D70" i="9" s="1"/>
  <c r="F12" i="8"/>
  <c r="F19" i="8" s="1"/>
  <c r="E12" i="8"/>
  <c r="D12" i="8"/>
  <c r="F50" i="7"/>
  <c r="E50" i="7"/>
  <c r="D50" i="7"/>
  <c r="F46" i="7"/>
  <c r="F79" i="7" s="1"/>
  <c r="E46" i="7"/>
  <c r="E79" i="7" s="1"/>
  <c r="D46" i="7"/>
  <c r="D79" i="7" s="1"/>
  <c r="F45" i="7"/>
  <c r="E45" i="7"/>
  <c r="D45" i="7"/>
  <c r="F44" i="7"/>
  <c r="F48" i="7" s="1"/>
  <c r="E44" i="7"/>
  <c r="E48" i="7" s="1"/>
  <c r="D44" i="7"/>
  <c r="D48" i="7" s="1"/>
  <c r="F43" i="7"/>
  <c r="E43" i="7"/>
  <c r="D43" i="7"/>
  <c r="F42" i="7"/>
  <c r="E42" i="7"/>
  <c r="D42" i="7"/>
  <c r="F41" i="7"/>
  <c r="F78" i="7" s="1"/>
  <c r="E41" i="7"/>
  <c r="E78" i="7" s="1"/>
  <c r="D41" i="7"/>
  <c r="D78" i="7" s="1"/>
  <c r="C2" i="7"/>
  <c r="F288" i="6"/>
  <c r="E288" i="6"/>
  <c r="D288" i="6"/>
  <c r="F284" i="6"/>
  <c r="E284" i="6"/>
  <c r="D284" i="6"/>
  <c r="F281" i="6"/>
  <c r="E281" i="6"/>
  <c r="D281" i="6"/>
  <c r="F280" i="6"/>
  <c r="E280" i="6"/>
  <c r="D280" i="6"/>
  <c r="F270" i="6"/>
  <c r="E270" i="6"/>
  <c r="D270" i="6"/>
  <c r="F269" i="6"/>
  <c r="E269" i="6"/>
  <c r="D269" i="6"/>
  <c r="F260" i="6"/>
  <c r="E260" i="6"/>
  <c r="D260" i="6"/>
  <c r="G259" i="6"/>
  <c r="G258" i="6"/>
  <c r="G260" i="6" s="1"/>
  <c r="G257" i="6"/>
  <c r="G256" i="6"/>
  <c r="F254" i="6"/>
  <c r="E254" i="6"/>
  <c r="D254" i="6"/>
  <c r="G253" i="6"/>
  <c r="G252" i="6"/>
  <c r="G251" i="6"/>
  <c r="F248" i="6"/>
  <c r="F263" i="6" s="1"/>
  <c r="E248" i="6"/>
  <c r="E263" i="6" s="1"/>
  <c r="D248" i="6"/>
  <c r="G247" i="6"/>
  <c r="G246" i="6"/>
  <c r="G245" i="6"/>
  <c r="G244" i="6"/>
  <c r="G243" i="6"/>
  <c r="G248" i="6" s="1"/>
  <c r="F232" i="6"/>
  <c r="F27" i="7" s="1"/>
  <c r="E232" i="6"/>
  <c r="E27" i="7" s="1"/>
  <c r="D232" i="6"/>
  <c r="D27" i="7" s="1"/>
  <c r="F224" i="6"/>
  <c r="F26" i="7" s="1"/>
  <c r="E224" i="6"/>
  <c r="E26" i="7" s="1"/>
  <c r="D224" i="6"/>
  <c r="D26" i="7" s="1"/>
  <c r="F216" i="6"/>
  <c r="F233" i="6" s="1"/>
  <c r="E216" i="6"/>
  <c r="D216" i="6"/>
  <c r="F206" i="6"/>
  <c r="E206" i="6"/>
  <c r="D206" i="6"/>
  <c r="F205" i="6"/>
  <c r="E205" i="6"/>
  <c r="D205" i="6"/>
  <c r="F197" i="6"/>
  <c r="E197" i="6"/>
  <c r="D197" i="6"/>
  <c r="F187" i="6"/>
  <c r="E187" i="6"/>
  <c r="D187" i="6"/>
  <c r="F176" i="6"/>
  <c r="F194" i="6" s="1"/>
  <c r="F198" i="6" s="1"/>
  <c r="E176" i="6"/>
  <c r="E194" i="6" s="1"/>
  <c r="E198" i="6" s="1"/>
  <c r="D176" i="6"/>
  <c r="F162" i="6"/>
  <c r="E162" i="6"/>
  <c r="D162" i="6"/>
  <c r="F154" i="6"/>
  <c r="F30" i="7" s="1"/>
  <c r="E154" i="6"/>
  <c r="D154" i="6"/>
  <c r="D31" i="7" s="1"/>
  <c r="D72" i="7" s="1"/>
  <c r="F152" i="6"/>
  <c r="E152" i="6"/>
  <c r="D152" i="6"/>
  <c r="F151" i="6"/>
  <c r="E151" i="6"/>
  <c r="D151" i="6"/>
  <c r="F145" i="6"/>
  <c r="E145" i="6"/>
  <c r="D145" i="6"/>
  <c r="F139" i="6"/>
  <c r="F32" i="7" s="1"/>
  <c r="F33" i="7" s="1"/>
  <c r="F73" i="7" s="1"/>
  <c r="F124" i="6"/>
  <c r="E124" i="6"/>
  <c r="E139" i="6" s="1"/>
  <c r="E14" i="7" s="1"/>
  <c r="D124" i="6"/>
  <c r="D139" i="6" s="1"/>
  <c r="D22" i="7" s="1"/>
  <c r="E121" i="6"/>
  <c r="F109" i="6"/>
  <c r="F121" i="6" s="1"/>
  <c r="E109" i="6"/>
  <c r="D109" i="6"/>
  <c r="D121" i="6" s="1"/>
  <c r="F103" i="6"/>
  <c r="E103" i="6"/>
  <c r="D103" i="6"/>
  <c r="F97" i="6"/>
  <c r="E97" i="6"/>
  <c r="D97" i="6"/>
  <c r="F91" i="6"/>
  <c r="E91" i="6"/>
  <c r="D91" i="6"/>
  <c r="E80" i="6"/>
  <c r="F74" i="6"/>
  <c r="F80" i="6" s="1"/>
  <c r="F82" i="6" s="1"/>
  <c r="E74" i="6"/>
  <c r="D74" i="6"/>
  <c r="D80" i="6" s="1"/>
  <c r="F71" i="6"/>
  <c r="E71" i="6"/>
  <c r="D71" i="6"/>
  <c r="F61" i="6"/>
  <c r="E61" i="6"/>
  <c r="D61" i="6"/>
  <c r="F52" i="6"/>
  <c r="E52" i="6"/>
  <c r="D52" i="6"/>
  <c r="D44" i="6"/>
  <c r="F38" i="6"/>
  <c r="F44" i="6" s="1"/>
  <c r="E38" i="6"/>
  <c r="E44" i="6" s="1"/>
  <c r="D38" i="6"/>
  <c r="E35" i="6"/>
  <c r="F23" i="6"/>
  <c r="F35" i="6" s="1"/>
  <c r="E23" i="6"/>
  <c r="D23" i="6"/>
  <c r="D35" i="6" s="1"/>
  <c r="F11" i="6"/>
  <c r="F19" i="6" s="1"/>
  <c r="E11" i="6"/>
  <c r="E19" i="6" s="1"/>
  <c r="D11" i="6"/>
  <c r="D19" i="6" s="1"/>
  <c r="F31" i="2"/>
  <c r="E106" i="2" s="1"/>
  <c r="D82" i="6" l="1"/>
  <c r="G263" i="6"/>
  <c r="G254" i="6"/>
  <c r="F37" i="9"/>
  <c r="F38" i="9"/>
  <c r="F76" i="9" s="1"/>
  <c r="E53" i="6"/>
  <c r="F31" i="7"/>
  <c r="F72" i="7" s="1"/>
  <c r="F74" i="7" s="1"/>
  <c r="F20" i="9"/>
  <c r="F70" i="9" s="1"/>
  <c r="D106" i="6"/>
  <c r="D39" i="7" s="1"/>
  <c r="D18" i="9"/>
  <c r="D68" i="9" s="1"/>
  <c r="E20" i="9"/>
  <c r="E70" i="9" s="1"/>
  <c r="E18" i="9"/>
  <c r="E68" i="9" s="1"/>
  <c r="I46" i="9"/>
  <c r="F106" i="6"/>
  <c r="F39" i="7" s="1"/>
  <c r="D263" i="6"/>
  <c r="I46" i="7"/>
  <c r="F18" i="9"/>
  <c r="F68" i="9" s="1"/>
  <c r="E74" i="9"/>
  <c r="D48" i="9"/>
  <c r="F170" i="6"/>
  <c r="D23" i="7"/>
  <c r="E47" i="7"/>
  <c r="F32" i="8"/>
  <c r="F13" i="9" s="1"/>
  <c r="F74" i="9"/>
  <c r="D53" i="6"/>
  <c r="E106" i="6"/>
  <c r="E39" i="7" s="1"/>
  <c r="D194" i="6"/>
  <c r="D198" i="6" s="1"/>
  <c r="E233" i="6"/>
  <c r="D233" i="6"/>
  <c r="D236" i="6" s="1"/>
  <c r="F35" i="9"/>
  <c r="F77" i="9" s="1"/>
  <c r="F9" i="9"/>
  <c r="F11" i="9"/>
  <c r="F16" i="9"/>
  <c r="F67" i="9" s="1"/>
  <c r="F10" i="9"/>
  <c r="F7" i="9"/>
  <c r="E13" i="9"/>
  <c r="E24" i="9"/>
  <c r="E71" i="9" s="1"/>
  <c r="J46" i="9"/>
  <c r="D21" i="9"/>
  <c r="F24" i="9"/>
  <c r="F71" i="9" s="1"/>
  <c r="E46" i="8"/>
  <c r="F8" i="9"/>
  <c r="D14" i="9"/>
  <c r="F17" i="9"/>
  <c r="D39" i="9"/>
  <c r="E47" i="9"/>
  <c r="E14" i="9"/>
  <c r="E39" i="9"/>
  <c r="F47" i="9"/>
  <c r="D19" i="8"/>
  <c r="D7" i="9" s="1"/>
  <c r="D50" i="8"/>
  <c r="D52" i="8" s="1"/>
  <c r="F14" i="9"/>
  <c r="F39" i="9"/>
  <c r="E19" i="8"/>
  <c r="E8" i="9" s="1"/>
  <c r="D32" i="8"/>
  <c r="D13" i="9" s="1"/>
  <c r="E12" i="9"/>
  <c r="E66" i="9" s="1"/>
  <c r="D19" i="7"/>
  <c r="D69" i="7" s="1"/>
  <c r="D146" i="6"/>
  <c r="D12" i="7" s="1"/>
  <c r="D66" i="7" s="1"/>
  <c r="F146" i="6"/>
  <c r="F19" i="7"/>
  <c r="F69" i="7" s="1"/>
  <c r="D264" i="6"/>
  <c r="F264" i="6"/>
  <c r="D83" i="6"/>
  <c r="D7" i="7" s="1"/>
  <c r="E28" i="7"/>
  <c r="E236" i="6"/>
  <c r="D21" i="7"/>
  <c r="D24" i="7"/>
  <c r="D71" i="7" s="1"/>
  <c r="D20" i="7"/>
  <c r="D70" i="7" s="1"/>
  <c r="D8" i="7"/>
  <c r="F24" i="7"/>
  <c r="F71" i="7" s="1"/>
  <c r="F21" i="7"/>
  <c r="F20" i="7"/>
  <c r="F70" i="7" s="1"/>
  <c r="F28" i="7"/>
  <c r="F236" i="6"/>
  <c r="E19" i="7"/>
  <c r="E69" i="7" s="1"/>
  <c r="F53" i="6"/>
  <c r="F18" i="7"/>
  <c r="F68" i="7" s="1"/>
  <c r="F23" i="7"/>
  <c r="F13" i="7"/>
  <c r="E82" i="6"/>
  <c r="E22" i="7"/>
  <c r="D25" i="7"/>
  <c r="E31" i="7"/>
  <c r="E72" i="7" s="1"/>
  <c r="F22" i="7"/>
  <c r="E25" i="7"/>
  <c r="D28" i="7"/>
  <c r="D170" i="6"/>
  <c r="D36" i="7" s="1"/>
  <c r="D75" i="7" s="1"/>
  <c r="D14" i="7"/>
  <c r="F25" i="7"/>
  <c r="D32" i="7"/>
  <c r="D33" i="7" s="1"/>
  <c r="D73" i="7" s="1"/>
  <c r="D74" i="7" s="1"/>
  <c r="J46" i="7"/>
  <c r="E170" i="6"/>
  <c r="E36" i="7" s="1"/>
  <c r="E75" i="7" s="1"/>
  <c r="D18" i="7"/>
  <c r="D68" i="7" s="1"/>
  <c r="E23" i="7"/>
  <c r="E32" i="7"/>
  <c r="E33" i="7" s="1"/>
  <c r="E73" i="7" s="1"/>
  <c r="D47" i="7"/>
  <c r="F14" i="7"/>
  <c r="E30" i="7"/>
  <c r="F47" i="7"/>
  <c r="D30" i="7"/>
  <c r="C45" i="2"/>
  <c r="D45" i="2"/>
  <c r="E45" i="2"/>
  <c r="F45" i="2"/>
  <c r="G45" i="2"/>
  <c r="H45" i="2"/>
  <c r="F81" i="2"/>
  <c r="G81" i="2"/>
  <c r="H81" i="2"/>
  <c r="E81" i="2"/>
  <c r="D38" i="9" l="1"/>
  <c r="D76" i="9" s="1"/>
  <c r="D37" i="9"/>
  <c r="E264" i="6"/>
  <c r="F12" i="9"/>
  <c r="F66" i="9" s="1"/>
  <c r="E18" i="7"/>
  <c r="E68" i="7" s="1"/>
  <c r="F175" i="6"/>
  <c r="F199" i="6" s="1"/>
  <c r="F201" i="6" s="1"/>
  <c r="F36" i="7"/>
  <c r="F75" i="7" s="1"/>
  <c r="G264" i="6"/>
  <c r="E74" i="7"/>
  <c r="F12" i="7"/>
  <c r="F66" i="7" s="1"/>
  <c r="D9" i="7"/>
  <c r="E146" i="6"/>
  <c r="E13" i="7" s="1"/>
  <c r="D13" i="7"/>
  <c r="D12" i="9"/>
  <c r="D66" i="9" s="1"/>
  <c r="D17" i="9"/>
  <c r="E17" i="9"/>
  <c r="D35" i="9"/>
  <c r="D77" i="9" s="1"/>
  <c r="D10" i="9"/>
  <c r="D16" i="9"/>
  <c r="D67" i="9" s="1"/>
  <c r="D9" i="9"/>
  <c r="D11" i="9"/>
  <c r="D8" i="9"/>
  <c r="E7" i="9"/>
  <c r="E16" i="9"/>
  <c r="E67" i="9" s="1"/>
  <c r="E10" i="9"/>
  <c r="E9" i="9"/>
  <c r="E11" i="9"/>
  <c r="E50" i="8"/>
  <c r="E52" i="8" s="1"/>
  <c r="D175" i="6"/>
  <c r="E24" i="7"/>
  <c r="E71" i="7" s="1"/>
  <c r="E21" i="7"/>
  <c r="E20" i="7"/>
  <c r="E70" i="7" s="1"/>
  <c r="F83" i="6"/>
  <c r="F7" i="7" s="1"/>
  <c r="E83" i="6"/>
  <c r="E8" i="7" s="1"/>
  <c r="D10" i="7"/>
  <c r="D16" i="7"/>
  <c r="D67" i="7" s="1"/>
  <c r="D147" i="6"/>
  <c r="D11" i="7"/>
  <c r="E175" i="6"/>
  <c r="D17" i="7"/>
  <c r="H36" i="4"/>
  <c r="I36" i="4"/>
  <c r="G36" i="4"/>
  <c r="F38" i="7" l="1"/>
  <c r="F76" i="7" s="1"/>
  <c r="F37" i="7"/>
  <c r="F35" i="7"/>
  <c r="F77" i="7" s="1"/>
  <c r="E38" i="9"/>
  <c r="E76" i="9" s="1"/>
  <c r="E37" i="9"/>
  <c r="E12" i="7"/>
  <c r="E66" i="7" s="1"/>
  <c r="E35" i="9"/>
  <c r="E77" i="9" s="1"/>
  <c r="E199" i="6"/>
  <c r="E201" i="6" s="1"/>
  <c r="F16" i="7"/>
  <c r="F67" i="7" s="1"/>
  <c r="F147" i="6"/>
  <c r="F9" i="7"/>
  <c r="F10" i="7"/>
  <c r="F17" i="7"/>
  <c r="F8" i="7"/>
  <c r="F11" i="7"/>
  <c r="E10" i="7"/>
  <c r="E16" i="7"/>
  <c r="E67" i="7" s="1"/>
  <c r="E9" i="7"/>
  <c r="E147" i="6"/>
  <c r="E17" i="7"/>
  <c r="E11" i="7"/>
  <c r="E7" i="7"/>
  <c r="D199" i="6"/>
  <c r="D201" i="6" s="1"/>
  <c r="C33" i="2"/>
  <c r="D41" i="2"/>
  <c r="E41" i="2"/>
  <c r="I41" i="2" s="1"/>
  <c r="F41" i="2"/>
  <c r="G41" i="2"/>
  <c r="H41" i="2"/>
  <c r="C41" i="2"/>
  <c r="D34" i="2"/>
  <c r="I34" i="2" s="1"/>
  <c r="D31" i="2"/>
  <c r="E31" i="2"/>
  <c r="D106" i="2" s="1"/>
  <c r="G32" i="2"/>
  <c r="G31" i="2"/>
  <c r="C31" i="2"/>
  <c r="E34" i="2"/>
  <c r="F34" i="2"/>
  <c r="G35" i="2" s="1"/>
  <c r="G34" i="2"/>
  <c r="H35" i="2" s="1"/>
  <c r="H34" i="2"/>
  <c r="C34" i="2"/>
  <c r="D35" i="2" s="1"/>
  <c r="I35" i="2" s="1"/>
  <c r="D33" i="2"/>
  <c r="E33" i="2"/>
  <c r="D105" i="2" s="1"/>
  <c r="F33" i="2"/>
  <c r="E105" i="2" s="1"/>
  <c r="L105" i="2" s="1"/>
  <c r="G33" i="2"/>
  <c r="F105" i="2" s="1"/>
  <c r="M105" i="2" s="1"/>
  <c r="H33" i="2"/>
  <c r="G105" i="2" s="1"/>
  <c r="K30" i="2"/>
  <c r="I21" i="4"/>
  <c r="G21" i="4"/>
  <c r="G38" i="4" s="1"/>
  <c r="I31" i="2" l="1"/>
  <c r="C106" i="2"/>
  <c r="I106" i="2" s="1"/>
  <c r="D37" i="7"/>
  <c r="D38" i="7"/>
  <c r="D76" i="7" s="1"/>
  <c r="H32" i="2"/>
  <c r="F106" i="2"/>
  <c r="E37" i="7"/>
  <c r="E38" i="7"/>
  <c r="E76" i="7" s="1"/>
  <c r="I33" i="2"/>
  <c r="C105" i="2"/>
  <c r="K105" i="2" s="1"/>
  <c r="H105" i="2" s="1"/>
  <c r="N105" i="2"/>
  <c r="I105" i="2"/>
  <c r="K106" i="2"/>
  <c r="H106" i="2" s="1"/>
  <c r="L106" i="2"/>
  <c r="J22" i="4"/>
  <c r="K22" i="4"/>
  <c r="I38" i="4"/>
  <c r="D82" i="2"/>
  <c r="I82" i="2" s="1"/>
  <c r="D35" i="7"/>
  <c r="D77" i="7" s="1"/>
  <c r="E35" i="7"/>
  <c r="E77" i="7" s="1"/>
  <c r="C36" i="2"/>
  <c r="F35" i="2"/>
  <c r="H36" i="2"/>
  <c r="G36" i="2"/>
  <c r="D32" i="2"/>
  <c r="F32" i="2"/>
  <c r="E32" i="2"/>
  <c r="E35" i="2"/>
  <c r="H21" i="4"/>
  <c r="H38" i="4" s="1"/>
  <c r="M106" i="2" l="1"/>
  <c r="N106" i="2"/>
  <c r="I32" i="2"/>
  <c r="I36" i="2" s="1"/>
  <c r="D83" i="2"/>
  <c r="D84" i="2" s="1"/>
  <c r="F36" i="2"/>
  <c r="D36" i="2"/>
  <c r="E36" i="2"/>
  <c r="H7" i="2"/>
  <c r="G7" i="2"/>
  <c r="F7" i="2"/>
  <c r="E7" i="2"/>
  <c r="D7" i="2"/>
  <c r="I7" i="2" s="1"/>
  <c r="C54" i="2"/>
  <c r="L30" i="2"/>
  <c r="M30" i="2"/>
  <c r="N30" i="2"/>
  <c r="O30" i="2"/>
  <c r="P30" i="2"/>
  <c r="C72" i="2"/>
  <c r="C61" i="2"/>
  <c r="C6" i="2"/>
  <c r="C7" i="2" s="1"/>
  <c r="H72" i="2"/>
  <c r="G72" i="2"/>
  <c r="F72" i="2"/>
  <c r="E72" i="2"/>
  <c r="D72" i="2"/>
  <c r="H61" i="2"/>
  <c r="G61" i="2"/>
  <c r="F61" i="2"/>
  <c r="E61" i="2"/>
  <c r="D61" i="2"/>
  <c r="H54" i="2"/>
  <c r="G54" i="2"/>
  <c r="F54" i="2"/>
  <c r="E54" i="2"/>
  <c r="D54" i="2"/>
  <c r="H6" i="2"/>
  <c r="H12" i="2" s="1"/>
  <c r="F6" i="2"/>
  <c r="E6" i="2"/>
  <c r="D6" i="2"/>
  <c r="I6" i="2" s="1"/>
  <c r="H14" i="2" l="1"/>
  <c r="H15" i="2" s="1"/>
  <c r="G100" i="2"/>
  <c r="C73" i="2"/>
  <c r="C76" i="2" s="1"/>
  <c r="D75" i="2" s="1"/>
  <c r="D73" i="2"/>
  <c r="E73" i="2"/>
  <c r="C12" i="2"/>
  <c r="C14" i="2" s="1"/>
  <c r="C16" i="2" s="1"/>
  <c r="C18" i="2" s="1"/>
  <c r="F73" i="2"/>
  <c r="F83" i="2" s="1"/>
  <c r="H73" i="2"/>
  <c r="H83" i="2" s="1"/>
  <c r="G73" i="2"/>
  <c r="G83" i="2" s="1"/>
  <c r="G6" i="2"/>
  <c r="G12" i="2" s="1"/>
  <c r="D12" i="2"/>
  <c r="E12" i="2"/>
  <c r="D100" i="2" s="1"/>
  <c r="F12" i="2"/>
  <c r="F14" i="2" l="1"/>
  <c r="E100" i="2"/>
  <c r="L100" i="2" s="1"/>
  <c r="I12" i="2"/>
  <c r="C100" i="2"/>
  <c r="K100" i="2" s="1"/>
  <c r="H100" i="2" s="1"/>
  <c r="G14" i="2"/>
  <c r="F100" i="2"/>
  <c r="M100" i="2" s="1"/>
  <c r="N100" i="2"/>
  <c r="I100" i="2"/>
  <c r="H16" i="2"/>
  <c r="G101" i="2"/>
  <c r="E14" i="2"/>
  <c r="E15" i="2" s="1"/>
  <c r="D101" i="2" s="1"/>
  <c r="K101" i="2" s="1"/>
  <c r="H101" i="2" s="1"/>
  <c r="C88" i="2"/>
  <c r="C90" i="2"/>
  <c r="D76" i="2"/>
  <c r="E75" i="2" s="1"/>
  <c r="E76" i="2" s="1"/>
  <c r="F75" i="2" s="1"/>
  <c r="F76" i="2" s="1"/>
  <c r="G75" i="2" s="1"/>
  <c r="G76" i="2" s="1"/>
  <c r="H75" i="2" s="1"/>
  <c r="H76" i="2" s="1"/>
  <c r="D14" i="2"/>
  <c r="I14" i="2" s="1"/>
  <c r="F15" i="2"/>
  <c r="G15" i="2"/>
  <c r="I101" i="2" l="1"/>
  <c r="G16" i="2"/>
  <c r="F102" i="2" s="1"/>
  <c r="F101" i="2"/>
  <c r="G102" i="2"/>
  <c r="H18" i="2"/>
  <c r="F16" i="2"/>
  <c r="E102" i="2" s="1"/>
  <c r="L102" i="2" s="1"/>
  <c r="E101" i="2"/>
  <c r="L101" i="2" s="1"/>
  <c r="E16" i="2"/>
  <c r="D102" i="2" s="1"/>
  <c r="F84" i="2"/>
  <c r="G84" i="2" s="1"/>
  <c r="H84" i="2" s="1"/>
  <c r="I84" i="2" s="1"/>
  <c r="I83" i="2"/>
  <c r="G18" i="2"/>
  <c r="D16" i="2"/>
  <c r="C102" i="2" s="1"/>
  <c r="N102" i="2" l="1"/>
  <c r="I102" i="2"/>
  <c r="M101" i="2"/>
  <c r="I86" i="2"/>
  <c r="F18" i="2"/>
  <c r="M102" i="2"/>
  <c r="K102" i="2"/>
  <c r="H102" i="2" s="1"/>
  <c r="N101" i="2"/>
  <c r="D18" i="2"/>
  <c r="I16" i="2"/>
  <c r="E18" i="2"/>
  <c r="I18" i="2" s="1"/>
</calcChain>
</file>

<file path=xl/sharedStrings.xml><?xml version="1.0" encoding="utf-8"?>
<sst xmlns="http://schemas.openxmlformats.org/spreadsheetml/2006/main" count="914" uniqueCount="606">
  <si>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</si>
  <si>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</si>
  <si>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</si>
  <si>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</si>
  <si>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</si>
  <si>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</si>
  <si>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</si>
  <si>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</si>
  <si>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</si>
  <si>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</si>
  <si>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</si>
  <si>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</si>
  <si>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</si>
  <si>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</si>
  <si>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</si>
  <si>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</si>
  <si>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</si>
  <si>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</si>
  <si>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</si>
  <si>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</si>
  <si>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</si>
  <si>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</si>
  <si>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</si>
  <si>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</si>
  <si>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</si>
  <si>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</si>
  <si>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</si>
  <si>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</si>
  <si>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</si>
  <si>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</si>
  <si>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</si>
  <si>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</si>
  <si>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</si>
  <si>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</si>
  <si>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Prognoza 2025</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</si>
  <si>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</si>
  <si>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</si>
  <si>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</si>
  <si>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</si>
  <si>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</si>
  <si>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</si>
  <si>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</si>
  <si>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</si>
  <si>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</si>
  <si>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</si>
  <si>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</si>
  <si>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</si>
  <si>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</si>
  <si>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</si>
  <si>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</si>
  <si>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</si>
  <si>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</si>
  <si>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</si>
  <si>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</si>
  <si>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</si>
  <si>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</si>
  <si>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</si>
  <si>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</si>
  <si>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</si>
  <si>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(Este obligatoriu să completați toate celulele goale din tabel. Completați cu 0 celulele în care nu aveți valori.)</t>
  </si>
  <si>
    <t>Atenție!</t>
  </si>
  <si>
    <t>Nr. d/o</t>
  </si>
  <si>
    <t>Valoare - reprezintă veniturile înregistare în urma vânzărilor produselor/serviciilor, exprimate în MDL.</t>
  </si>
  <si>
    <t xml:space="preserve">Lista articolelor de investiții care vor fi procurate în cadrul proiectului investițional.
</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</si>
  <si>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</si>
  <si>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</si>
  <si>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</si>
  <si>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</si>
  <si>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</si>
  <si>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</si>
  <si>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</si>
  <si>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</si>
  <si>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Câștigul salarial mediu lunar pe întreprindere</t>
  </si>
  <si>
    <t>INDICATORI PRIVIND VOLUMUL PRODUCȚIEI</t>
  </si>
  <si>
    <t>INDICATORI PRIVIND EXPORTURILE</t>
  </si>
  <si>
    <t>Ponderea (%) exportului în total venituri din vânzări</t>
  </si>
  <si>
    <t>INDICATORI PRIVIND FORȚA DE MUNCĂ</t>
  </si>
  <si>
    <t>Ritmul de creștere a câștigului salarial față de anul precedent</t>
  </si>
  <si>
    <t>EBITDA</t>
  </si>
  <si>
    <t>VALOAREA TOTALĂ A PROIECTULUI INVESTIȚIONAL</t>
  </si>
  <si>
    <t>Valoarea producției fabricate (unități valorice)</t>
  </si>
  <si>
    <r>
      <t xml:space="preserve">Productivitatea muncii </t>
    </r>
    <r>
      <rPr>
        <i/>
        <sz val="11"/>
        <color rgb="FF000000"/>
        <rFont val="Times New Roman"/>
        <family val="1"/>
        <charset val="204"/>
      </rPr>
      <t>(în baza venitului din vânzări)</t>
    </r>
  </si>
  <si>
    <r>
      <t>Productivitatea muncii</t>
    </r>
    <r>
      <rPr>
        <i/>
        <sz val="11"/>
        <color rgb="FF000000"/>
        <rFont val="Times New Roman"/>
        <family val="1"/>
        <charset val="204"/>
      </rPr>
      <t xml:space="preserve"> (în baza valorii producției fabricate)</t>
    </r>
  </si>
  <si>
    <t>EFICIENȚA INVESTIȚIILOR</t>
  </si>
  <si>
    <t>Eficiența economică a investițiilor</t>
  </si>
  <si>
    <t>Ritmul de creștere a productivității muncii față de anul precedent</t>
  </si>
  <si>
    <t>Creșterea productivității muncii în raport cu creșterea câștigurilor salariale (p.p)</t>
  </si>
  <si>
    <t>Sold de numerar la sfârșitul perioadei de gestiune</t>
  </si>
  <si>
    <r>
      <t xml:space="preserve">Preț unitar </t>
    </r>
    <r>
      <rPr>
        <sz val="10"/>
        <color rgb="FF000000"/>
        <rFont val="Times New Roman"/>
        <family val="1"/>
      </rPr>
      <t>(MDL)</t>
    </r>
  </si>
  <si>
    <r>
      <rPr>
        <b/>
        <sz val="14"/>
        <color theme="1"/>
        <rFont val="Times New Roman"/>
        <family val="1"/>
        <charset val="204"/>
      </rPr>
      <t>Volumul vânzărilor prognozate</t>
    </r>
    <r>
      <rPr>
        <sz val="14"/>
        <color theme="8"/>
        <rFont val="Times New Roman"/>
        <family val="1"/>
        <charset val="204"/>
      </rPr>
      <t xml:space="preserve">
</t>
    </r>
  </si>
  <si>
    <t>Granturi (altele decât cele din prezentul Program)</t>
  </si>
  <si>
    <t xml:space="preserve">Profit net (pierdere netă) </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</si>
  <si>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</si>
  <si>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</si>
  <si>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Investiții inițiale</t>
  </si>
  <si>
    <t>Total</t>
  </si>
  <si>
    <t>Total investiţii iniţiale</t>
  </si>
  <si>
    <t>Flux net cumulativ mijloace băneşti</t>
  </si>
  <si>
    <t>Termenul de recuperare a investițiilor, ani</t>
  </si>
  <si>
    <t>&gt; 0 - proiectul poate fi acceptat; &lt; 0 - proiectul poate fi respins</t>
  </si>
  <si>
    <t>Valoarea exporturilor (unități valorice)</t>
  </si>
  <si>
    <t>În scopul determinării indicatorilor ce țin de eficiența investițiilor prognozele pot fi extinse</t>
  </si>
  <si>
    <t>Furnizorul/prestatorul potențial identificat</t>
  </si>
  <si>
    <t>Articole de cheltuieli</t>
  </si>
  <si>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</si>
  <si>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rata de actualizare</t>
  </si>
  <si>
    <t>Valoarea actualizată netă (NPV)</t>
  </si>
  <si>
    <t>Rata internă de rentabilitate (IRR)</t>
  </si>
  <si>
    <t>&gt; Rata de actualizare - proiectul poate fi acceptat; &lt; Rata de actualizare - proiectul poate fi respins</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</si>
  <si>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</si>
  <si>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 Se includ alte achiziții, cheltuieli necesare pentru realizarea proiectului, cum ar fi: cheltuieli de instalare, testare, transportare, mentenanță ulterioară, etc)</t>
  </si>
  <si>
    <t>Întreprinderea:</t>
  </si>
  <si>
    <t>SITUAȚII FINANCIARE</t>
  </si>
  <si>
    <t>BILANȚUL CONTABIL</t>
  </si>
  <si>
    <t>Nr. cpt.</t>
  </si>
  <si>
    <t>A C T I V / P A S I V</t>
  </si>
  <si>
    <t>Cod rd.</t>
  </si>
  <si>
    <t>A.</t>
  </si>
  <si>
    <t>ACTIVE IMOBILIZATE</t>
  </si>
  <si>
    <t>I. Imobilizări necorporale</t>
  </si>
  <si>
    <t>1. Imobilizări necorporale în curs de execuție</t>
  </si>
  <si>
    <t>2. Imobilizări necorporale în exploatare, total</t>
  </si>
  <si>
    <t>din care:</t>
  </si>
  <si>
    <t>2.1. concesiuni, licențe și mărci</t>
  </si>
  <si>
    <t>2.2. drepturi de autor și titluri de protecție</t>
  </si>
  <si>
    <t>2.3. programe informatice</t>
  </si>
  <si>
    <t>2.4. alte imobilizări necorporale</t>
  </si>
  <si>
    <t>3. Fond comercial</t>
  </si>
  <si>
    <t>4. Avansuri acordate pentru imobilizări necorporale</t>
  </si>
  <si>
    <r>
      <t xml:space="preserve">Total imobilizări necorporale </t>
    </r>
    <r>
      <rPr>
        <sz val="11"/>
        <rFont val="Times New Roman"/>
        <family val="1"/>
        <charset val="204"/>
      </rPr>
      <t>(rd.010 + rd.020 + rd.030 + rd.040)</t>
    </r>
  </si>
  <si>
    <t>II. Imobilizări corporale</t>
  </si>
  <si>
    <t>1. Imobilizări corporale în curs de execuție</t>
  </si>
  <si>
    <t>2. Terenuri</t>
  </si>
  <si>
    <t>3. Mijloace fixe, total</t>
  </si>
  <si>
    <t>3.1. clădiri</t>
  </si>
  <si>
    <t>3.2. construcții speciale</t>
  </si>
  <si>
    <t>3.3. mașini, utilaje și instalații tehnice</t>
  </si>
  <si>
    <t>3.4. mijloace de transport</t>
  </si>
  <si>
    <t>3.5. inventar și mobilier</t>
  </si>
  <si>
    <t>3.6. alte mijloace fixe</t>
  </si>
  <si>
    <t>4. Resurse minerale</t>
  </si>
  <si>
    <t>5. Active biologice imobilizate</t>
  </si>
  <si>
    <t>6. Investiții imobiliare</t>
  </si>
  <si>
    <t>7. Avansuri acordate pentru imobilizări corporale</t>
  </si>
  <si>
    <r>
      <t xml:space="preserve">Total imobilizări corporale </t>
    </r>
    <r>
      <rPr>
        <sz val="11"/>
        <rFont val="Times New Roman"/>
        <family val="1"/>
        <charset val="204"/>
      </rPr>
      <t>(rd.060 + rd.070 + rd.080 + rd.090 + rd.100 + rd.110 + rd.120)</t>
    </r>
  </si>
  <si>
    <t>III. Investiții financiare pe termen lung</t>
  </si>
  <si>
    <t>1. Investiții financiare pe termen lung în părți neafiliate</t>
  </si>
  <si>
    <t>2. Investiții financiare pe termen lung în părți afiliate, total</t>
  </si>
  <si>
    <t>2.1. acțiuni și cote de participație deținute în părțile afiliate</t>
  </si>
  <si>
    <t>2.2. împrumuturi acordate părților afiliate</t>
  </si>
  <si>
    <t>2.3. împrumuturi acordate aferente intereselor de participare</t>
  </si>
  <si>
    <t>2.4. alte investiții financiare</t>
  </si>
  <si>
    <r>
      <t xml:space="preserve">Total investiții financiare pe termen lung </t>
    </r>
    <r>
      <rPr>
        <sz val="11"/>
        <rFont val="Times New Roman"/>
        <family val="1"/>
        <charset val="204"/>
      </rPr>
      <t>(rd.140 + rd.150)</t>
    </r>
  </si>
  <si>
    <t>IV. Creanțe pe termen lung și alte active imobilizate</t>
  </si>
  <si>
    <t>1. Creanțe comerciale pe termen lung</t>
  </si>
  <si>
    <t>2. Creanțe ale părților afiliate pe termen lung</t>
  </si>
  <si>
    <t>inclusiv: creanțe aferente intereselor de participare</t>
  </si>
  <si>
    <t>3. Alte creanțe pe termen lung</t>
  </si>
  <si>
    <t>4. Cheltuieli anticipate pe termen lung</t>
  </si>
  <si>
    <t>5. Alte active imobilizate</t>
  </si>
  <si>
    <r>
      <t xml:space="preserve">Total creanțe pe termen lung și alte active imobilizate </t>
    </r>
    <r>
      <rPr>
        <sz val="11"/>
        <rFont val="Times New Roman"/>
        <family val="1"/>
        <charset val="204"/>
      </rPr>
      <t>(rd.170 + rd.180 + rd.190 + rd.200 + rd.210)</t>
    </r>
  </si>
  <si>
    <r>
      <t xml:space="preserve">TOTAL ACTIVE IMOBILIZATE </t>
    </r>
    <r>
      <rPr>
        <sz val="11"/>
        <rFont val="Times New Roman"/>
        <family val="1"/>
        <charset val="204"/>
      </rPr>
      <t>(rd.050 + rd.130 + rd.160 + rd.220)</t>
    </r>
  </si>
  <si>
    <t>B.</t>
  </si>
  <si>
    <t>ACTIVE CIRCULANTE</t>
  </si>
  <si>
    <t>I. Stocuri</t>
  </si>
  <si>
    <t>1. Materiale și obiecte de mică valoare și scurtă durată</t>
  </si>
  <si>
    <t>2. Active biologice circulante</t>
  </si>
  <si>
    <t>2. Producția în curs de execuție</t>
  </si>
  <si>
    <t>3. Produse și mărfuri</t>
  </si>
  <si>
    <t>4. Avansuri acordate pentru stocuri</t>
  </si>
  <si>
    <r>
      <t xml:space="preserve">Total stocuri </t>
    </r>
    <r>
      <rPr>
        <sz val="11"/>
        <rFont val="Times New Roman"/>
        <family val="1"/>
        <charset val="204"/>
      </rPr>
      <t>(rd.240 + rd.250 + rd.260 + rd.270 + rd.280)</t>
    </r>
  </si>
  <si>
    <t>II. Creanțe curente și alte active circulante</t>
  </si>
  <si>
    <t>1. Creanțe comerciale curente</t>
  </si>
  <si>
    <t>2. Creanțe ale părților afiliate curente</t>
  </si>
  <si>
    <t>3. Creanțe ale bugetului</t>
  </si>
  <si>
    <t>4. Creanțele ale personalului</t>
  </si>
  <si>
    <t>5. Alte creanțe curente</t>
  </si>
  <si>
    <t>6. Cheltuieli anticipate curente</t>
  </si>
  <si>
    <t>7. Alte active circulante</t>
  </si>
  <si>
    <r>
      <t xml:space="preserve">Total creanțe curente și alte active circulante </t>
    </r>
    <r>
      <rPr>
        <sz val="11"/>
        <rFont val="Times New Roman"/>
        <family val="1"/>
        <charset val="204"/>
      </rPr>
      <t>(rd.300 + rd.310 + rd.320 + rd.330 + rd.340 + rd.350 + rd.360)</t>
    </r>
  </si>
  <si>
    <t>III. Investiții financiare curente</t>
  </si>
  <si>
    <t>1. Investiții financiare curente în părți neafiliate</t>
  </si>
  <si>
    <t>2. Investiții financiare curente în părți afiliate, total</t>
  </si>
  <si>
    <t>2.4. alte investiții financiare în părți afiliate</t>
  </si>
  <si>
    <r>
      <t xml:space="preserve">Total investiții financiare curente </t>
    </r>
    <r>
      <rPr>
        <sz val="11"/>
        <rFont val="Times New Roman"/>
        <family val="1"/>
        <charset val="204"/>
      </rPr>
      <t>(rd.380 + rd.390)</t>
    </r>
  </si>
  <si>
    <t>IV. Numerar și documente bănești</t>
  </si>
  <si>
    <r>
      <t xml:space="preserve">TOTAL ACTIVE CIRCULANTE </t>
    </r>
    <r>
      <rPr>
        <sz val="11"/>
        <rFont val="Times New Roman"/>
        <family val="1"/>
        <charset val="204"/>
      </rPr>
      <t>(rd.290 + rd.370 + rd.400 + rd.410)</t>
    </r>
  </si>
  <si>
    <r>
      <t xml:space="preserve">TOTAL ACTIVE </t>
    </r>
    <r>
      <rPr>
        <sz val="11"/>
        <rFont val="Times New Roman"/>
        <family val="1"/>
        <charset val="204"/>
      </rPr>
      <t>(rd.230 + rd.420)</t>
    </r>
  </si>
  <si>
    <t>C.</t>
  </si>
  <si>
    <t>CAPITAL PROPRIU</t>
  </si>
  <si>
    <t>I. Capital social și neînregistrat</t>
  </si>
  <si>
    <t>1. Capital social</t>
  </si>
  <si>
    <t>2. Capital nevărsat</t>
  </si>
  <si>
    <t>3. Capital neînregistrat</t>
  </si>
  <si>
    <t>4. Capital retras</t>
  </si>
  <si>
    <t>5. Patrimoniul primit de la stat cu drept de proprietate</t>
  </si>
  <si>
    <r>
      <t xml:space="preserve">Total capital social și neînregistrat </t>
    </r>
    <r>
      <rPr>
        <sz val="11"/>
        <rFont val="Times New Roman"/>
        <family val="1"/>
        <charset val="204"/>
      </rPr>
      <t>(rd.440 + rd.450 + rd.460 + rd.470+ rd.480)</t>
    </r>
  </si>
  <si>
    <t>II. Prime de capital</t>
  </si>
  <si>
    <t>III. Rezerve</t>
  </si>
  <si>
    <t>1. Capital de rezervă</t>
  </si>
  <si>
    <t>2. Rezerve statutare</t>
  </si>
  <si>
    <t>3. Alte rezerve</t>
  </si>
  <si>
    <r>
      <t xml:space="preserve">Total rezerve </t>
    </r>
    <r>
      <rPr>
        <sz val="11"/>
        <rFont val="Times New Roman"/>
        <family val="1"/>
        <charset val="204"/>
      </rPr>
      <t>(rd.510 + rd.520 + rd.530)</t>
    </r>
  </si>
  <si>
    <t>IV. Profit (pierdere)</t>
  </si>
  <si>
    <t>1. Corecții ale rezultatelor anilor precedenți</t>
  </si>
  <si>
    <t>2. Profit nerepartizat (pierdere neacoperită) al anilor precedenți</t>
  </si>
  <si>
    <t>3. Profit net (pierdere netă) al perioadei de gestiune</t>
  </si>
  <si>
    <t>4. Profit utilizat al perioadei de gestiune</t>
  </si>
  <si>
    <r>
      <t xml:space="preserve">Total profit (pierdere) </t>
    </r>
    <r>
      <rPr>
        <sz val="11"/>
        <rFont val="Times New Roman"/>
        <family val="1"/>
        <charset val="204"/>
      </rPr>
      <t>(rd.550 + rd.560 + rd.570 + rd.580)</t>
    </r>
  </si>
  <si>
    <t>V. Rezerve din reevaluare</t>
  </si>
  <si>
    <t>VI. Alte elemente de capital propriu</t>
  </si>
  <si>
    <r>
      <t xml:space="preserve">TOTAL CAPITAL PROPRIU </t>
    </r>
    <r>
      <rPr>
        <sz val="11"/>
        <rFont val="Times New Roman"/>
        <family val="1"/>
        <charset val="204"/>
      </rPr>
      <t>(rd.490+rd.500+rd.540+ rd.590 + rd.600 + rd.610)</t>
    </r>
  </si>
  <si>
    <t>D.</t>
  </si>
  <si>
    <t>DATORII PE TERMEN LUNG</t>
  </si>
  <si>
    <t>1. Credite bancare pe termen lung</t>
  </si>
  <si>
    <t>2. Împrumuturi pe termen lung</t>
  </si>
  <si>
    <t>2.1. împrumuturi din emisiunea de obligațiuni</t>
  </si>
  <si>
    <t xml:space="preserve">inclusiv: </t>
  </si>
  <si>
    <t>împrumuturi din emisiunea de obligațiuni convertibile</t>
  </si>
  <si>
    <t>2.2. alte împrumuturi pe termen lung</t>
  </si>
  <si>
    <t>3. Datorii comerciale pe termen lung</t>
  </si>
  <si>
    <t>4. Datorii față de părțile afiliate pe termen lung</t>
  </si>
  <si>
    <t>inclusiv: datorii aferente intereselor de participare</t>
  </si>
  <si>
    <t>5. Avansuri primite pe termen lung</t>
  </si>
  <si>
    <t>6. Venituri anticipate pe termen lung</t>
  </si>
  <si>
    <t>7. Alte datorii pe termen lung</t>
  </si>
  <si>
    <r>
      <t xml:space="preserve">TOTAL DATORII PE TERMEN LUNG </t>
    </r>
    <r>
      <rPr>
        <sz val="11"/>
        <rFont val="Times New Roman"/>
        <family val="1"/>
        <charset val="204"/>
      </rPr>
      <t>(rd.630+rd.640+rd.650+rd.660+rd.670+rd.680+rd.690)</t>
    </r>
  </si>
  <si>
    <t>E.</t>
  </si>
  <si>
    <t>DATORII CURENTE</t>
  </si>
  <si>
    <t>1. Credite bancare pe termen scurt</t>
  </si>
  <si>
    <t>2. Împrumuturi pe termen scurt, total</t>
  </si>
  <si>
    <t>inclusiv: împrumuturi din emisiunea de obligațiuni convertibile</t>
  </si>
  <si>
    <t>2.2. alte împrumuturi pe termen scurt</t>
  </si>
  <si>
    <t>3. Datorii comerciale curente</t>
  </si>
  <si>
    <t>4. Datorii față de părțile afiliate curente</t>
  </si>
  <si>
    <t>5. Avansuri primite curente</t>
  </si>
  <si>
    <t>6. Datorii față de personal</t>
  </si>
  <si>
    <t>7. Datorii privind asigurările sociale și medicale</t>
  </si>
  <si>
    <t>8. Datorii față de buget</t>
  </si>
  <si>
    <t>9. Datorii față de proprietari</t>
  </si>
  <si>
    <t>10. Venituri anticipate curente</t>
  </si>
  <si>
    <t>11. Alte datorii curente</t>
  </si>
  <si>
    <r>
      <t xml:space="preserve">TOTAL DATORII CURENTE </t>
    </r>
    <r>
      <rPr>
        <sz val="11"/>
        <rFont val="Times New Roman"/>
        <family val="1"/>
        <charset val="204"/>
      </rPr>
      <t>(rd.710 + rd.720 + rd.730 + rd.740 + rd.750 + rd.760 + rd.770 + rd.780 + rd.790 + rd.800 + rd.810)</t>
    </r>
  </si>
  <si>
    <t>F.</t>
  </si>
  <si>
    <t>PROVIZIOANE</t>
  </si>
  <si>
    <t>1. Provizioane pentru beneficiile angajaților</t>
  </si>
  <si>
    <t>2. Provizioane pentru garanții acordate cumpărătorilor/clienților</t>
  </si>
  <si>
    <t>3. Provizioane pentru impozite</t>
  </si>
  <si>
    <t>4. Alte provizioane</t>
  </si>
  <si>
    <r>
      <t xml:space="preserve">TOTAL PROVIZIOANE </t>
    </r>
    <r>
      <rPr>
        <sz val="11"/>
        <rFont val="Times New Roman"/>
        <family val="1"/>
        <charset val="204"/>
      </rPr>
      <t>(rd.830 + rd.840 + rd.850 + rd.860)</t>
    </r>
  </si>
  <si>
    <r>
      <t xml:space="preserve">TOTAL PASIVE </t>
    </r>
    <r>
      <rPr>
        <sz val="11"/>
        <rFont val="Times New Roman"/>
        <family val="1"/>
        <charset val="204"/>
      </rPr>
      <t>(rd.620+rd.700+ rd.820 + rd.870)</t>
    </r>
  </si>
  <si>
    <t>SITUAŢIA DE PROFIT ŞI PIERDERE</t>
  </si>
  <si>
    <t>Venituri din vînzări, total</t>
  </si>
  <si>
    <t>010</t>
  </si>
  <si>
    <t>venituri din vînzarea produselor și mărfurilor</t>
  </si>
  <si>
    <t>011</t>
  </si>
  <si>
    <t>venituri din prestarea serviciilor și executarea lucrărilor</t>
  </si>
  <si>
    <t>012</t>
  </si>
  <si>
    <t>venituri din contracte de construcție</t>
  </si>
  <si>
    <t>013</t>
  </si>
  <si>
    <t>venituri din contracte de leasing</t>
  </si>
  <si>
    <t>014</t>
  </si>
  <si>
    <t>venituri din contracte de microfinanţare</t>
  </si>
  <si>
    <t>015</t>
  </si>
  <si>
    <t>alte venituri din vînzări</t>
  </si>
  <si>
    <t>016</t>
  </si>
  <si>
    <t>Costul vînzărilor, total</t>
  </si>
  <si>
    <t>020</t>
  </si>
  <si>
    <t>din care</t>
  </si>
  <si>
    <t>valoarea contabilă a produselor și mărfurilor vîndute</t>
  </si>
  <si>
    <t>021</t>
  </si>
  <si>
    <t>costul serviciilor prestate și lucrărilor executate terților</t>
  </si>
  <si>
    <t>022</t>
  </si>
  <si>
    <t>costuri aferente contractelor de construcție</t>
  </si>
  <si>
    <t>023</t>
  </si>
  <si>
    <t>costuri aferente contractelor de leasing</t>
  </si>
  <si>
    <t>024</t>
  </si>
  <si>
    <t>costuri aferente contractelor de microfinanţare</t>
  </si>
  <si>
    <t>025</t>
  </si>
  <si>
    <t>alte costuri aferente vînzărilor</t>
  </si>
  <si>
    <t>026</t>
  </si>
  <si>
    <r>
      <t>Profit brut (pierdere brută)</t>
    </r>
    <r>
      <rPr>
        <sz val="11"/>
        <rFont val="Times New Roman"/>
        <family val="1"/>
        <charset val="204"/>
      </rPr>
      <t xml:space="preserve"> (rd.010 – rd.020)</t>
    </r>
  </si>
  <si>
    <t>030</t>
  </si>
  <si>
    <t>Alte venituri din activitatea operațională</t>
  </si>
  <si>
    <t>040</t>
  </si>
  <si>
    <t>Cheltuieli de distribuire</t>
  </si>
  <si>
    <t>050</t>
  </si>
  <si>
    <t>Cheltuieli administrative</t>
  </si>
  <si>
    <t>060</t>
  </si>
  <si>
    <t>Alte cheltuieli din activitatea operațională</t>
  </si>
  <si>
    <t>070</t>
  </si>
  <si>
    <r>
      <t xml:space="preserve">Rezultatul din activitatea operațională: profit (pierdere) </t>
    </r>
    <r>
      <rPr>
        <sz val="11"/>
        <rFont val="Times New Roman"/>
        <family val="1"/>
        <charset val="204"/>
      </rPr>
      <t>(rd.030 + rd.040 – rd.050 – rd.060 – rd.070)</t>
    </r>
  </si>
  <si>
    <t>080</t>
  </si>
  <si>
    <t>Venituri financiare, total</t>
  </si>
  <si>
    <t>090</t>
  </si>
  <si>
    <t>venituri din interese de participare</t>
  </si>
  <si>
    <t>091</t>
  </si>
  <si>
    <t>inclusiv: veniturile obținute de la părțile afiliate</t>
  </si>
  <si>
    <t>092</t>
  </si>
  <si>
    <t>venituri din dobînzi:</t>
  </si>
  <si>
    <t>093</t>
  </si>
  <si>
    <t>094</t>
  </si>
  <si>
    <t>venituri din alte investiții financiare pe termen lung</t>
  </si>
  <si>
    <t>095</t>
  </si>
  <si>
    <t>096</t>
  </si>
  <si>
    <t>venituri aferente ajustărilor de valoare privind investițiile financiare pe termen lung și curente</t>
  </si>
  <si>
    <t>097</t>
  </si>
  <si>
    <t>venituri din ieșirea investițiilor financiare</t>
  </si>
  <si>
    <t>098</t>
  </si>
  <si>
    <t>venituri aferente diferențelor de curs valutar și de sumă</t>
  </si>
  <si>
    <t>099</t>
  </si>
  <si>
    <t>Cheltuieli financiare, total</t>
  </si>
  <si>
    <t>cheltuieli privind dobînzile</t>
  </si>
  <si>
    <t>inclusiv: cheltuielile aferente părților afiliate</t>
  </si>
  <si>
    <t>cheltuieli aferente ajustărilor de valoare privind investițiile financiare pe termen lung și curente</t>
  </si>
  <si>
    <t>cheltuieli aferente ieșirii investițiilor financiare</t>
  </si>
  <si>
    <t>cheltuieli aferente diferențelor de curs valutar și de sumă</t>
  </si>
  <si>
    <r>
      <t xml:space="preserve">Rezultatul: profit (pierdere) financiar(ă) </t>
    </r>
    <r>
      <rPr>
        <sz val="11"/>
        <rFont val="Times New Roman"/>
        <family val="1"/>
        <charset val="204"/>
      </rPr>
      <t>(rd.090 – rd.100)</t>
    </r>
  </si>
  <si>
    <t>Venituri cu active imobilizate și excepționale</t>
  </si>
  <si>
    <t>Cheltuieli cu active imobilizate și excepționale</t>
  </si>
  <si>
    <t>Rezultatul din operațiuni cu active imobilizate și excepționale: profit (pierdere) (rd.120 -rd.130)</t>
  </si>
  <si>
    <r>
      <t xml:space="preserve">Rezultatul din alte activități: profit (pierdere) </t>
    </r>
    <r>
      <rPr>
        <sz val="11"/>
        <rFont val="Times New Roman"/>
        <family val="1"/>
        <charset val="204"/>
      </rPr>
      <t>(rd.110 +rd.140)</t>
    </r>
  </si>
  <si>
    <r>
      <t xml:space="preserve">Profit (pierdere) pînă la impozitare </t>
    </r>
    <r>
      <rPr>
        <sz val="11"/>
        <rFont val="Times New Roman"/>
        <family val="1"/>
        <charset val="204"/>
      </rPr>
      <t>(rd.080 + rd.150)</t>
    </r>
  </si>
  <si>
    <t>Cheltuieli privind impozitul pe venit</t>
  </si>
  <si>
    <r>
      <t xml:space="preserve">Profit net (pierdere netă) al perioadei de gestiune </t>
    </r>
    <r>
      <rPr>
        <sz val="11"/>
        <rFont val="Times New Roman"/>
        <family val="1"/>
        <charset val="204"/>
      </rPr>
      <t>(rd.160 – rd.170)</t>
    </r>
  </si>
  <si>
    <t>SITUAŢIA FLUXURILOR DE NUMERAR</t>
  </si>
  <si>
    <t>Cod. rd.</t>
  </si>
  <si>
    <t>Fluxuri de numerar din activitatea operațională</t>
  </si>
  <si>
    <t>Plăți pentru stocuri și servicii procurate</t>
  </si>
  <si>
    <t>Plăți către angajați și organe de asigurare socială și medicală</t>
  </si>
  <si>
    <t>Alte plăți</t>
  </si>
  <si>
    <r>
      <t xml:space="preserve">Fluxul net de numerar din activitatea operațională </t>
    </r>
    <r>
      <rPr>
        <sz val="11"/>
        <rFont val="Times New Roman"/>
        <family val="1"/>
        <charset val="204"/>
      </rPr>
      <t>(rd.010 – rd.020 – rd.030 – rd.040 – rd.050 + rd.060 – rd.070 )</t>
    </r>
  </si>
  <si>
    <t>Fluxuri de numerar din activitatea de investiții</t>
  </si>
  <si>
    <t>Plăți aferente intrărilor de active imobilizate</t>
  </si>
  <si>
    <t>inclusiv: dividende încasate din străinătate</t>
  </si>
  <si>
    <t>Alte încasări (plăți)</t>
  </si>
  <si>
    <r>
      <t>Fluxul net de numerar din activitatea de investiții</t>
    </r>
    <r>
      <rPr>
        <sz val="11"/>
        <rFont val="Times New Roman"/>
        <family val="1"/>
        <charset val="204"/>
      </rPr>
      <t xml:space="preserve"> (rd.090 – rd.100 + rd.110 + rd.120 ± rd.130)</t>
    </r>
  </si>
  <si>
    <t>Încasări sub formă de credite și împrumuturi</t>
  </si>
  <si>
    <t>Plăți aferente rambursării creditelor și împrumuturilor</t>
  </si>
  <si>
    <t>inclusiv: dividende plătite nerezidenților</t>
  </si>
  <si>
    <t>Încasări din operațiuni de capital</t>
  </si>
  <si>
    <r>
      <t>Fluxul net de numerar din activitatea financiară</t>
    </r>
    <r>
      <rPr>
        <sz val="11"/>
        <rFont val="Times New Roman"/>
        <family val="1"/>
        <charset val="204"/>
      </rPr>
      <t xml:space="preserve"> (rd.150 – rd.160 – rd.170 + rd.180 ± rd.190)</t>
    </r>
  </si>
  <si>
    <r>
      <t xml:space="preserve">Fluxul net de numerar total </t>
    </r>
    <r>
      <rPr>
        <sz val="11"/>
        <rFont val="Times New Roman"/>
        <family val="1"/>
        <charset val="204"/>
      </rPr>
      <t>(± rd.080 ± rd.140 ± rd.200)</t>
    </r>
  </si>
  <si>
    <t>Diferențe de curs valutar favorabile (nefavorabile)</t>
  </si>
  <si>
    <r>
      <t xml:space="preserve">Sold de numerar la sfîrşitul perioadei de gestiune </t>
    </r>
    <r>
      <rPr>
        <sz val="11"/>
        <rFont val="Times New Roman"/>
        <family val="1"/>
        <charset val="204"/>
      </rPr>
      <t>(± rd.210 ± rd.220 + rd.230)</t>
    </r>
  </si>
  <si>
    <r>
      <t>SITUAŢIA MODIFICĂRILOR CAPITALULUI PROPRIU (</t>
    </r>
    <r>
      <rPr>
        <i/>
        <sz val="11"/>
        <color theme="1"/>
        <rFont val="Times New Roman"/>
        <family val="1"/>
        <charset val="204"/>
      </rPr>
      <t>pentru ultima perioadă de gestiune raportată la BNS</t>
    </r>
    <r>
      <rPr>
        <b/>
        <sz val="11"/>
        <color theme="1"/>
        <rFont val="Times New Roman"/>
        <family val="1"/>
        <charset val="204"/>
      </rPr>
      <t>)</t>
    </r>
  </si>
  <si>
    <t>Cod rd</t>
  </si>
  <si>
    <t>Sold la începutul perioadei  de gestiune</t>
  </si>
  <si>
    <t>Majorări</t>
  </si>
  <si>
    <t>Diminuări</t>
  </si>
  <si>
    <t>Sold la sfîrşitul perioadei de gestiune</t>
  </si>
  <si>
    <t>I</t>
  </si>
  <si>
    <t>Capital social şi suplimentar</t>
  </si>
  <si>
    <t>Capital social</t>
  </si>
  <si>
    <t>Capital suplimentar</t>
  </si>
  <si>
    <t>Capital nevărsat</t>
  </si>
  <si>
    <t>Capital neînregistrat</t>
  </si>
  <si>
    <t>Capital retras</t>
  </si>
  <si>
    <r>
      <t xml:space="preserve">Total capital social și neînregistrat 
</t>
    </r>
    <r>
      <rPr>
        <sz val="11"/>
        <color theme="1"/>
        <rFont val="Times New Roman"/>
        <family val="1"/>
        <charset val="204"/>
      </rPr>
      <t>(rd.010 + rd.020 + rd.030 + rd.040+ rd.050)</t>
    </r>
  </si>
  <si>
    <t>II</t>
  </si>
  <si>
    <t>Prime de capital</t>
  </si>
  <si>
    <t>III</t>
  </si>
  <si>
    <t>Rezerve</t>
  </si>
  <si>
    <t>Capital de rezervă</t>
  </si>
  <si>
    <t>Rezerve statutare</t>
  </si>
  <si>
    <t>Alte rezerve</t>
  </si>
  <si>
    <t>100</t>
  </si>
  <si>
    <r>
      <t xml:space="preserve">Total rezerve 
</t>
    </r>
    <r>
      <rPr>
        <sz val="11"/>
        <rFont val="Times New Roman"/>
        <family val="1"/>
        <charset val="204"/>
      </rPr>
      <t>(rd.080 + rd.090 + rd.100)</t>
    </r>
  </si>
  <si>
    <t>110</t>
  </si>
  <si>
    <t>IV</t>
  </si>
  <si>
    <t>Profit (pierdere neacoperită)</t>
  </si>
  <si>
    <t>Corecţii ale rezultatelor anilor precedenţi</t>
  </si>
  <si>
    <t>120</t>
  </si>
  <si>
    <t>Profit nerepartizat (pierdere neacoperită) al anilor precedenţi</t>
  </si>
  <si>
    <t>130</t>
  </si>
  <si>
    <t>Profit net (pierdere netă) al perioadei de gestiune</t>
  </si>
  <si>
    <t>140</t>
  </si>
  <si>
    <t>Profit utilizat al perioadei de gestiune</t>
  </si>
  <si>
    <t>150</t>
  </si>
  <si>
    <r>
      <t xml:space="preserve">Total profit (pierdere) 
</t>
    </r>
    <r>
      <rPr>
        <sz val="11"/>
        <color theme="1"/>
        <rFont val="Times New Roman"/>
        <family val="1"/>
        <charset val="204"/>
      </rPr>
      <t>(rd.120 + rd.130 + rd.140 + rd.150)</t>
    </r>
  </si>
  <si>
    <t>V</t>
  </si>
  <si>
    <t>Rezerve din reevaluare</t>
  </si>
  <si>
    <t>170</t>
  </si>
  <si>
    <t>VI</t>
  </si>
  <si>
    <t>Alte elemente de capital propriu</t>
  </si>
  <si>
    <t>180</t>
  </si>
  <si>
    <r>
      <t xml:space="preserve">Total capital propriu 
</t>
    </r>
    <r>
      <rPr>
        <sz val="11"/>
        <color theme="1"/>
        <rFont val="Times New Roman"/>
        <family val="1"/>
        <charset val="204"/>
      </rPr>
      <t>(rd.060 + rd.070 + rd.110 + rd.160 + rd.170 + rd.180)</t>
    </r>
  </si>
  <si>
    <t>190</t>
  </si>
  <si>
    <t>Numărul de salariați, total
     din care:</t>
  </si>
  <si>
    <t>1.1.</t>
  </si>
  <si>
    <t>1.2.</t>
  </si>
  <si>
    <t>Se determină pentru perioada de gestiune conform precizărilor metodologice pentru completarea chestionarului statistic M1 - Câștiguri salariale:</t>
  </si>
  <si>
    <t>www.statistica.gov.md/pageview.php?l=ro&amp;idc=635&amp;id=7197</t>
  </si>
  <si>
    <t>ALȚI INDICATORI</t>
  </si>
  <si>
    <t>Amortizarea imobilizărilor necorporale (calculată pentru anul de gestiune corespunzător)</t>
  </si>
  <si>
    <t>Amortizarea imobilizărilor corporale (calculată pentru anul de gestiune corespunzător)</t>
  </si>
  <si>
    <t>Total amortizarea imobilizărilor corporale și necorporale</t>
  </si>
  <si>
    <t>Valoarea exporturilor</t>
  </si>
  <si>
    <t>Indicatorii economico-financiari</t>
  </si>
  <si>
    <t>Nu se imprimă</t>
  </si>
  <si>
    <t>Formula de calcul</t>
  </si>
  <si>
    <t>Valoarea recomandată</t>
  </si>
  <si>
    <t>Explicații</t>
  </si>
  <si>
    <t>INDICATORI DE STRUCTURĂ PATRIMONIALĂ</t>
  </si>
  <si>
    <t>Rata activelor imobilizate</t>
  </si>
  <si>
    <r>
      <t>Total active imobilizate/</t>
    </r>
    <r>
      <rPr>
        <sz val="9"/>
        <rFont val="Calibri Light"/>
        <family val="1"/>
        <charset val="204"/>
        <scheme val="major"/>
      </rPr>
      <t xml:space="preserve"> </t>
    </r>
    <r>
      <rPr>
        <i/>
        <sz val="9"/>
        <rFont val="Calibri Light"/>
        <family val="1"/>
        <charset val="204"/>
        <scheme val="major"/>
      </rPr>
      <t>Total active</t>
    </r>
  </si>
  <si>
    <t>Reflectă ponderea elementelor patrimoniale aflate permanent în patrimoniu şi măsoară gradul de imobilizare a elementelor de capital.</t>
  </si>
  <si>
    <t>Rata activelor circulante</t>
  </si>
  <si>
    <r>
      <t>Total active circulante/</t>
    </r>
    <r>
      <rPr>
        <sz val="9"/>
        <rFont val="Calibri Light"/>
        <family val="1"/>
        <charset val="204"/>
        <scheme val="major"/>
      </rPr>
      <t xml:space="preserve"> </t>
    </r>
    <r>
      <rPr>
        <i/>
        <sz val="9"/>
        <rFont val="Calibri Light"/>
        <family val="1"/>
        <charset val="204"/>
        <scheme val="major"/>
      </rPr>
      <t>Total active</t>
    </r>
  </si>
  <si>
    <t>Rata activelor circulante se aﬂa in dependenta opusa cu rata imobilizarilor.</t>
  </si>
  <si>
    <t>Rata creanţelor în valoarea totală a activelor</t>
  </si>
  <si>
    <r>
      <t>Total creanţe /</t>
    </r>
    <r>
      <rPr>
        <sz val="9"/>
        <rFont val="Calibri Light"/>
        <family val="1"/>
        <charset val="204"/>
        <scheme val="major"/>
      </rPr>
      <t xml:space="preserve"> </t>
    </r>
    <r>
      <rPr>
        <i/>
        <sz val="9"/>
        <rFont val="Calibri Light"/>
        <family val="1"/>
        <charset val="204"/>
        <scheme val="major"/>
      </rPr>
      <t>Total active</t>
    </r>
  </si>
  <si>
    <t>Rata creanțelor este o parte componenta a ratei activelor circulante. Este un paramentru relativ constant și reflectă ponderea creanțelor pe termen scurt în total active</t>
  </si>
  <si>
    <t>Rata disponibilităților</t>
  </si>
  <si>
    <t xml:space="preserve"> Total numerar și documente bănești / Total active</t>
  </si>
  <si>
    <t>Reflectă cota parte a activelor trezoreriale în activele totale a întreprinderii.</t>
  </si>
  <si>
    <t>Rata stocurilor</t>
  </si>
  <si>
    <t>Total stocuri / Total active</t>
  </si>
  <si>
    <t>Reflectă ponderea stocurilor din totalul activelor întreprinderii</t>
  </si>
  <si>
    <t>Rata autonomiei financiare</t>
  </si>
  <si>
    <t>Total capital propriu / Total pasive</t>
  </si>
  <si>
    <t>Valoarea recomandată min. 33%</t>
  </si>
  <si>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9"/>
        <rFont val="Calibri Light"/>
        <family val="1"/>
        <charset val="204"/>
        <scheme val="major"/>
      </rPr>
      <t>Valoarea recomandată min. 33%</t>
    </r>
  </si>
  <si>
    <t>Rata datoriilor totale (coeficientul de atragere a surselor împrumutate)</t>
  </si>
  <si>
    <r>
      <t>(Total datorii</t>
    </r>
    <r>
      <rPr>
        <sz val="9"/>
        <rFont val="Calibri Light"/>
        <family val="1"/>
        <charset val="204"/>
        <scheme val="major"/>
      </rPr>
      <t xml:space="preserve"> </t>
    </r>
    <r>
      <rPr>
        <i/>
        <sz val="9"/>
        <rFont val="Calibri Light"/>
        <family val="1"/>
        <charset val="204"/>
        <scheme val="major"/>
      </rPr>
      <t>pe termen lung+Total datorii curente ) / Total pasive</t>
    </r>
  </si>
  <si>
    <t>Valoarea recomandată max. 67%</t>
  </si>
  <si>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9"/>
        <rFont val="Calibri Light"/>
        <family val="1"/>
        <charset val="204"/>
        <scheme val="major"/>
      </rPr>
      <t>Valoarea recomandată max. 67%</t>
    </r>
  </si>
  <si>
    <t>Rata datoriilor curente</t>
  </si>
  <si>
    <r>
      <t>Total datorii curente/</t>
    </r>
    <r>
      <rPr>
        <sz val="9"/>
        <rFont val="Calibri Light"/>
        <family val="1"/>
        <charset val="204"/>
        <scheme val="major"/>
      </rPr>
      <t xml:space="preserve"> </t>
    </r>
    <r>
      <rPr>
        <i/>
        <sz val="9"/>
        <rFont val="Calibri Light"/>
        <family val="1"/>
        <charset val="204"/>
        <scheme val="major"/>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</si>
  <si>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datorii  într-un  termen mai mic de un an.</t>
  </si>
  <si>
    <t>INDICATORI DE ECHILIBRU FINANCIAR</t>
  </si>
  <si>
    <t>Rata solvabilităţii generale (globale)</t>
  </si>
  <si>
    <r>
      <t>Total active/</t>
    </r>
    <r>
      <rPr>
        <sz val="9"/>
        <rFont val="Calibri Light"/>
        <family val="1"/>
        <charset val="204"/>
        <scheme val="major"/>
      </rPr>
      <t xml:space="preserve"> </t>
    </r>
    <r>
      <rPr>
        <i/>
        <sz val="9"/>
        <rFont val="Calibri Light"/>
        <family val="1"/>
        <charset val="204"/>
        <scheme val="major"/>
      </rPr>
      <t>Total datorii</t>
    </r>
  </si>
  <si>
    <t xml:space="preserve">Valoarea min. 1,4 </t>
  </si>
  <si>
    <r>
      <t xml:space="preserve">Cuantifică riscul de incapacitate de plată a datoriilor la care este expusă întreprinderea. 
</t>
    </r>
    <r>
      <rPr>
        <b/>
        <sz val="9"/>
        <rFont val="Calibri Light"/>
        <family val="1"/>
        <charset val="204"/>
        <scheme val="major"/>
      </rPr>
      <t xml:space="preserve">Valoarea minimă se consideră 1,4 </t>
    </r>
  </si>
  <si>
    <r>
      <t>Gradul de îndatorare (</t>
    </r>
    <r>
      <rPr>
        <i/>
        <sz val="9"/>
        <rFont val="Calibri Light"/>
        <family val="1"/>
        <charset val="204"/>
        <scheme val="major"/>
      </rPr>
      <t>în baza de active</t>
    </r>
    <r>
      <rPr>
        <sz val="9"/>
        <rFont val="Calibri Light"/>
        <family val="1"/>
        <charset val="204"/>
        <scheme val="major"/>
      </rPr>
      <t>)</t>
    </r>
  </si>
  <si>
    <r>
      <t>Total datorii/</t>
    </r>
    <r>
      <rPr>
        <sz val="9"/>
        <rFont val="Calibri Light"/>
        <family val="1"/>
        <charset val="204"/>
        <scheme val="major"/>
      </rPr>
      <t xml:space="preserve"> </t>
    </r>
    <r>
      <rPr>
        <i/>
        <sz val="9"/>
        <rFont val="Calibri Light"/>
        <family val="1"/>
        <charset val="204"/>
        <scheme val="major"/>
      </rPr>
      <t>Total active</t>
    </r>
  </si>
  <si>
    <t>Reflectă câte datorii revin la 1 leu active totale</t>
  </si>
  <si>
    <t>Gradul de îndatorare generală</t>
  </si>
  <si>
    <r>
      <t>Total datorii/</t>
    </r>
    <r>
      <rPr>
        <sz val="9"/>
        <rFont val="Calibri Light"/>
        <family val="1"/>
        <charset val="204"/>
        <scheme val="major"/>
      </rPr>
      <t xml:space="preserve"> </t>
    </r>
    <r>
      <rPr>
        <i/>
        <sz val="9"/>
        <rFont val="Calibri Light"/>
        <family val="1"/>
        <charset val="204"/>
        <scheme val="major"/>
      </rPr>
      <t>Total capital propriu</t>
    </r>
  </si>
  <si>
    <t>Punctul critic la aprecierea coeficientului de corelaţie este 8.</t>
  </si>
  <si>
    <r>
      <t xml:space="preserve">Coeficientul reflectă suma mijloacelor atrase revenită la 1 leu capital propriu. Cu cât mărimea acestui coeficient este mai mare, cu atât mai riscantă este situaţia financiară a întreprinderii. 
</t>
    </r>
    <r>
      <rPr>
        <b/>
        <sz val="9"/>
        <rFont val="Calibri Light"/>
        <family val="1"/>
        <charset val="204"/>
        <scheme val="major"/>
      </rPr>
      <t>Punctul critic la aprecierea coeficientului de corelaţie este 8.</t>
    </r>
  </si>
  <si>
    <t>Gradul de îndatorare financiară (levierul financiar)</t>
  </si>
  <si>
    <r>
      <t>Datorii financiare/</t>
    </r>
    <r>
      <rPr>
        <sz val="9"/>
        <rFont val="Calibri Light"/>
        <family val="1"/>
        <charset val="204"/>
        <scheme val="major"/>
      </rPr>
      <t xml:space="preserve"> Total c</t>
    </r>
    <r>
      <rPr>
        <i/>
        <sz val="9"/>
        <rFont val="Calibri Light"/>
        <family val="1"/>
        <charset val="204"/>
        <scheme val="major"/>
      </rPr>
      <t>apital propriu</t>
    </r>
  </si>
  <si>
    <t>Punctul critic la aprecierea coeficientului de corelaţie este 0,7.</t>
  </si>
  <si>
    <r>
      <t xml:space="preserve">Coeficientul reflectă corelaţia între sursele împrumutate şi proprii. Cu cât mărimea acestui coeficient este mai mare, cu atât mai riscantă este situaţia financiară a întreprinderii. </t>
    </r>
    <r>
      <rPr>
        <i/>
        <sz val="9"/>
        <rFont val="Calibri Light"/>
        <family val="1"/>
        <charset val="204"/>
        <scheme val="major"/>
      </rPr>
      <t>(Nu se ia în calcul datoria către fondatori.)</t>
    </r>
    <r>
      <rPr>
        <sz val="9"/>
        <rFont val="Calibri Light"/>
        <family val="1"/>
        <charset val="204"/>
        <scheme val="major"/>
      </rPr>
      <t xml:space="preserve">
</t>
    </r>
    <r>
      <rPr>
        <b/>
        <sz val="9"/>
        <rFont val="Calibri Light"/>
        <family val="1"/>
        <charset val="204"/>
        <scheme val="major"/>
      </rPr>
      <t>Punctul critic la aprecierea coeficientului de corelaţie este 0,7.</t>
    </r>
  </si>
  <si>
    <t>Lichiditatea curentă</t>
  </si>
  <si>
    <r>
      <t>Total active circulante/</t>
    </r>
    <r>
      <rPr>
        <sz val="9"/>
        <rFont val="Calibri Light"/>
        <family val="1"/>
        <charset val="204"/>
        <scheme val="major"/>
      </rPr>
      <t xml:space="preserve"> </t>
    </r>
    <r>
      <rPr>
        <i/>
        <sz val="9"/>
        <rFont val="Calibri Light"/>
        <family val="1"/>
        <charset val="204"/>
        <scheme val="major"/>
      </rPr>
      <t>Total datorii curente</t>
    </r>
  </si>
  <si>
    <t>Mărimea trebuie să varieze între 1 şi 2.</t>
  </si>
  <si>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9"/>
        <rFont val="Calibri Light"/>
        <family val="1"/>
        <charset val="204"/>
        <scheme val="major"/>
      </rPr>
      <t>Mărimea lui trebuie să varieze între 1 şi 2.</t>
    </r>
  </si>
  <si>
    <t>Lichiditatea intermediară</t>
  </si>
  <si>
    <t>(Tota active circulante - Stocuri )/ Total datorii curente</t>
  </si>
  <si>
    <t>Nivel minim 0,7 - 1,0</t>
  </si>
  <si>
    <r>
      <t xml:space="preserve">Reprezinta masura in care pot fi acoperite datoriile curente din activele curente lichide sau rapid lichide.
</t>
    </r>
    <r>
      <rPr>
        <b/>
        <sz val="9"/>
        <rFont val="Calibri Light"/>
        <family val="1"/>
        <charset val="204"/>
        <scheme val="major"/>
      </rPr>
      <t>Nivel minim 0,7 - 1,0</t>
    </r>
  </si>
  <si>
    <t>Lichiditatea absolută</t>
  </si>
  <si>
    <t xml:space="preserve"> Total numerar și documente bănești / Total datorii curente</t>
  </si>
  <si>
    <t>Nivel minim 0,2</t>
  </si>
  <si>
    <r>
      <t xml:space="preserve">Reprezinta masura in care pot fi acoperite datoriile totale exigibile din lichiditati si depozite la vedere. 
</t>
    </r>
    <r>
      <rPr>
        <b/>
        <sz val="9"/>
        <rFont val="Calibri Light"/>
        <family val="1"/>
        <charset val="204"/>
        <scheme val="major"/>
      </rPr>
      <t>Nivel minim 0,2</t>
    </r>
  </si>
  <si>
    <t>Rata de acoperire a datoriilor cu numerar</t>
  </si>
  <si>
    <r>
      <t>Fluxul net de numerar din activitatea operaţională/</t>
    </r>
    <r>
      <rPr>
        <sz val="9"/>
        <rFont val="Calibri Light"/>
        <family val="1"/>
        <charset val="204"/>
        <scheme val="major"/>
      </rPr>
      <t xml:space="preserve"> </t>
    </r>
    <r>
      <rPr>
        <i/>
        <sz val="9"/>
        <rFont val="Calibri Light"/>
        <family val="1"/>
        <charset val="204"/>
        <scheme val="major"/>
      </rPr>
      <t>Total datorii pe termen lung+Total datorii curente</t>
    </r>
  </si>
  <si>
    <t>Nivel minim &gt; 0</t>
  </si>
  <si>
    <r>
      <t xml:space="preserve">Exprimă capacitatea întreprinderii de onora datoriile din disponibilul bănesc generat de activitatea operațională. </t>
    </r>
    <r>
      <rPr>
        <b/>
        <sz val="9"/>
        <rFont val="Calibri Light"/>
        <family val="1"/>
        <charset val="204"/>
        <scheme val="major"/>
      </rPr>
      <t>Nivel minim &gt; 0</t>
    </r>
  </si>
  <si>
    <t>Fondul de rulment net</t>
  </si>
  <si>
    <t>Total active circulante – Total datorii curente</t>
  </si>
  <si>
    <t>Nivel minim &gt; 1</t>
  </si>
  <si>
    <t>Reprezintă partea din resursele financiare ce asigură finanţarea permanentă a activelor curente.Valoarea pozitivă  indică existenţa la întreprindere a unui excedent de lichidităţi  faţă de necesităţile pe termen scurt. Valoarea negativă indică existenţa unor dificultăţi financiare privind solvabilitatea şi echilibrul financiar al întreprinderii.</t>
  </si>
  <si>
    <t>Fluxul net din activitatea operațională</t>
  </si>
  <si>
    <t>Fluxul net din activitatea cu active imobilizate</t>
  </si>
  <si>
    <t>Fluxul net din activitatea financiară</t>
  </si>
  <si>
    <t>Fluxul net total</t>
  </si>
  <si>
    <t>INDICATORI DE EFICIENȚĂ OPERAȚIONALĂ</t>
  </si>
  <si>
    <t>Numărul de rotaţii ale creanţelor curente</t>
  </si>
  <si>
    <r>
      <t>Venituri din vînzări/</t>
    </r>
    <r>
      <rPr>
        <sz val="9"/>
        <rFont val="Calibri Light"/>
        <family val="1"/>
        <charset val="204"/>
        <scheme val="major"/>
      </rPr>
      <t xml:space="preserve"> C</t>
    </r>
    <r>
      <rPr>
        <i/>
        <sz val="9"/>
        <rFont val="Calibri Light"/>
        <family val="1"/>
        <charset val="204"/>
        <scheme val="major"/>
      </rPr>
      <t>reanţe curente totale</t>
    </r>
  </si>
  <si>
    <t>Durata de colectare a creanţelor curente, zile</t>
  </si>
  <si>
    <r>
      <t>Creanţe curente</t>
    </r>
    <r>
      <rPr>
        <sz val="9"/>
        <rFont val="Calibri Light"/>
        <family val="1"/>
        <charset val="204"/>
        <scheme val="major"/>
      </rPr>
      <t xml:space="preserve"> х </t>
    </r>
    <r>
      <rPr>
        <i/>
        <sz val="9"/>
        <rFont val="Calibri Light"/>
        <family val="1"/>
        <charset val="204"/>
        <scheme val="major"/>
      </rPr>
      <t>365 zile/</t>
    </r>
    <r>
      <rPr>
        <sz val="9"/>
        <rFont val="Calibri Light"/>
        <family val="1"/>
        <charset val="204"/>
        <scheme val="major"/>
      </rPr>
      <t xml:space="preserve"> </t>
    </r>
    <r>
      <rPr>
        <i/>
        <sz val="9"/>
        <rFont val="Calibri Light"/>
        <family val="1"/>
        <charset val="204"/>
        <scheme val="major"/>
      </rPr>
      <t>Venituri din vînzări</t>
    </r>
  </si>
  <si>
    <t>Reflectă durata de recuperare a creanțelor exprimată în zile. Evaluează performanţele întreprinderii în ceea ce priveşte relaţiile cu beneficiarii.</t>
  </si>
  <si>
    <t>Numărul de rotaţie al datoriilor curente</t>
  </si>
  <si>
    <t>Venituri din vînzări/ Total datorii curente</t>
  </si>
  <si>
    <t>Perioada de achitare a datoriilor curente, zile</t>
  </si>
  <si>
    <r>
      <t>Numărul zilelor în perioada de gestiune(365)/</t>
    </r>
    <r>
      <rPr>
        <sz val="9"/>
        <rFont val="Calibri Light"/>
        <family val="1"/>
        <charset val="204"/>
        <scheme val="major"/>
      </rPr>
      <t xml:space="preserve"> </t>
    </r>
    <r>
      <rPr>
        <i/>
        <sz val="9"/>
        <rFont val="Calibri Light"/>
        <family val="1"/>
        <charset val="204"/>
        <scheme val="major"/>
      </rPr>
      <t>coeficientul de rotaţie al datoriilor curente</t>
    </r>
  </si>
  <si>
    <t xml:space="preserve">Semnifică numărul zilelor în decursul cărora pot fi achitate datoriile curente ale întreprinderii. </t>
  </si>
  <si>
    <t>INDICATORI DE PROFITABILITATE</t>
  </si>
  <si>
    <t>Profit net + Cheltuieli cu dobânda + Cheltuieli cu impozitele + Cheltuielile cu amortizarea</t>
  </si>
  <si>
    <r>
      <t>Profit brut (pierdere brută)/</t>
    </r>
    <r>
      <rPr>
        <sz val="9"/>
        <rFont val="Calibri Light"/>
        <family val="1"/>
        <charset val="204"/>
        <scheme val="major"/>
      </rPr>
      <t xml:space="preserve"> </t>
    </r>
    <r>
      <rPr>
        <i/>
        <sz val="9"/>
        <rFont val="Calibri Light"/>
        <family val="1"/>
        <charset val="204"/>
        <scheme val="major"/>
      </rPr>
      <t>Venituri din vînzări*100%</t>
    </r>
  </si>
  <si>
    <t>Valoarea recomandată 20%</t>
  </si>
  <si>
    <r>
      <t xml:space="preserve">Indicatorul semnifică capacitatea întreprinderii de a genera suficiente venituri din vânzări pentru acoperirea necesităților de administrare a întreprinderii. 
</t>
    </r>
    <r>
      <rPr>
        <b/>
        <sz val="9"/>
        <rFont val="Calibri Light"/>
        <family val="1"/>
        <charset val="204"/>
        <scheme val="major"/>
      </rPr>
      <t>Valoarea recomandată 20%</t>
    </r>
  </si>
  <si>
    <t>Rata rentabilităţii generale (resurselor consumate)</t>
  </si>
  <si>
    <t>(Profit net / Total cheltuieli)*100%</t>
  </si>
  <si>
    <t>Rata resurselor consumate.</t>
  </si>
  <si>
    <t>Rentabilitatea activelor (economică)</t>
  </si>
  <si>
    <t>Profit net /(pierdere netă) a perioadei de gestiune) / Valoarea activelor totale*100%</t>
  </si>
  <si>
    <t>Reflectă valoarea profitului net obținut din utilizarea activelor întrprinderii.</t>
  </si>
  <si>
    <t>Rentabilitatea capitalului propriu (financiară)</t>
  </si>
  <si>
    <t>Profit net (pierdere netă) al perioadei de gestiune/ Capital propriu*100%</t>
  </si>
  <si>
    <t>Reflectă eficiența capitalului propriu</t>
  </si>
  <si>
    <r>
      <t>Productivitatea muncii (</t>
    </r>
    <r>
      <rPr>
        <i/>
        <sz val="9"/>
        <rFont val="Calibri Light"/>
        <family val="1"/>
        <charset val="204"/>
        <scheme val="major"/>
      </rPr>
      <t>în baza venitului din vânzări</t>
    </r>
    <r>
      <rPr>
        <sz val="9"/>
        <rFont val="Calibri Light"/>
        <family val="1"/>
        <charset val="204"/>
        <scheme val="major"/>
      </rPr>
      <t>)</t>
    </r>
  </si>
  <si>
    <t>Vânzări nete / număr de angajați cu normă deplină</t>
  </si>
  <si>
    <r>
      <t>Productivitatea muncii (</t>
    </r>
    <r>
      <rPr>
        <i/>
        <sz val="9"/>
        <rFont val="Calibri Light"/>
        <family val="1"/>
        <charset val="204"/>
        <scheme val="major"/>
      </rPr>
      <t>în baza valorii producției fabricate</t>
    </r>
    <r>
      <rPr>
        <sz val="9"/>
        <rFont val="Calibri Light"/>
        <family val="1"/>
        <charset val="204"/>
        <scheme val="major"/>
      </rPr>
      <t>)</t>
    </r>
  </si>
  <si>
    <t>Valoarea producției fabricate / număr de angajați cu normă deplină</t>
  </si>
  <si>
    <t>Venituri din vânzări (cifra de afaceri)</t>
  </si>
  <si>
    <t>Profit / pierdere netă</t>
  </si>
  <si>
    <t>Active totale</t>
  </si>
  <si>
    <t>Datorii totale</t>
  </si>
  <si>
    <t>Gradul de îndatorare generală (Datorii totale / Capital propriu)</t>
  </si>
  <si>
    <t>Numărul de salariați</t>
  </si>
  <si>
    <t>Salariul mediu lunar pe întreprindere</t>
  </si>
  <si>
    <t xml:space="preserve">A. </t>
  </si>
  <si>
    <t xml:space="preserve">ACTIVE IMOBILIZATE </t>
  </si>
  <si>
    <t>IV. Creanţe pe termen lung şi alte active imobilizate</t>
  </si>
  <si>
    <r>
      <t xml:space="preserve">TOTAL ACTIVE IMOBILIZATE 
</t>
    </r>
    <r>
      <rPr>
        <sz val="11"/>
        <color rgb="FF000000"/>
        <rFont val="Times New Roman"/>
        <family val="1"/>
        <charset val="204"/>
      </rPr>
      <t xml:space="preserve">(rd.010 + rd.020 + rd.030 + rd.040)  </t>
    </r>
  </si>
  <si>
    <t xml:space="preserve">B. </t>
  </si>
  <si>
    <t xml:space="preserve">ACTIVE CIRCULANTE </t>
  </si>
  <si>
    <t>II. Creanţe curente şi alte active circulante</t>
  </si>
  <si>
    <t>III. Investiţii financiare curente</t>
  </si>
  <si>
    <t>IV. Numerar şi documente băneşti</t>
  </si>
  <si>
    <r>
      <t>TOTAL ACTIVE CIRCULANTE</t>
    </r>
    <r>
      <rPr>
        <sz val="11"/>
        <color rgb="FF000000"/>
        <rFont val="Times New Roman"/>
        <family val="1"/>
        <charset val="204"/>
      </rPr>
      <t xml:space="preserve"> 
(rd.060 + rd.070 + rd.080 + rd.090) </t>
    </r>
  </si>
  <si>
    <t xml:space="preserve">TOTAL ACTIVE (rd.050 + rd.100) </t>
  </si>
  <si>
    <t xml:space="preserve">C. </t>
  </si>
  <si>
    <t xml:space="preserve">CAPITAL PROPRIU </t>
  </si>
  <si>
    <r>
      <t xml:space="preserve">TOTAL CAPITAL PROPRIU 
</t>
    </r>
    <r>
      <rPr>
        <sz val="11"/>
        <color rgb="FF000000"/>
        <rFont val="Times New Roman"/>
        <family val="1"/>
        <charset val="204"/>
      </rPr>
      <t xml:space="preserve">(rd.120 + rd.130 + rd.140 + rd.150 + rd.160 + rd.170) </t>
    </r>
  </si>
  <si>
    <t xml:space="preserve">D. </t>
  </si>
  <si>
    <t xml:space="preserve">DATORII PE TERMEN LUNG </t>
  </si>
  <si>
    <t xml:space="preserve">E. </t>
  </si>
  <si>
    <t xml:space="preserve">DATORII CURENTE </t>
  </si>
  <si>
    <t xml:space="preserve">F. </t>
  </si>
  <si>
    <r>
      <t>TOTAL DATORII</t>
    </r>
    <r>
      <rPr>
        <sz val="11"/>
        <color rgb="FF000000"/>
        <rFont val="Times New Roman"/>
        <family val="1"/>
        <charset val="204"/>
      </rPr>
      <t xml:space="preserve"> 
(rd.190  +  rd.200)</t>
    </r>
    <r>
      <rPr>
        <b/>
        <sz val="11"/>
        <color rgb="FF000000"/>
        <rFont val="Times New Roman"/>
        <family val="1"/>
        <charset val="204"/>
      </rPr>
      <t xml:space="preserve"> </t>
    </r>
  </si>
  <si>
    <t xml:space="preserve">PROVIZIOANE </t>
  </si>
  <si>
    <r>
      <t xml:space="preserve">TOTAL PASIVE </t>
    </r>
    <r>
      <rPr>
        <sz val="11"/>
        <color rgb="FF000000"/>
        <rFont val="Times New Roman"/>
        <family val="1"/>
        <charset val="204"/>
      </rPr>
      <t>(rd.180 + rd.210 + rd.220)</t>
    </r>
    <r>
      <rPr>
        <b/>
        <sz val="11"/>
        <color rgb="FF000000"/>
        <rFont val="Times New Roman"/>
        <family val="1"/>
        <charset val="204"/>
      </rPr>
      <t xml:space="preserve"> </t>
    </r>
  </si>
  <si>
    <t xml:space="preserve">Venituri din vînzări </t>
  </si>
  <si>
    <t xml:space="preserve">Costul vînzărilor </t>
  </si>
  <si>
    <r>
      <t>Profit brut (pierdere brută)</t>
    </r>
    <r>
      <rPr>
        <sz val="11"/>
        <color rgb="FF000000"/>
        <rFont val="Times New Roman"/>
        <family val="1"/>
        <charset val="204"/>
      </rPr>
      <t xml:space="preserve"> (rd.010 – rd.020) </t>
    </r>
  </si>
  <si>
    <t xml:space="preserve">Alte venituri din activitatea operaţională </t>
  </si>
  <si>
    <t xml:space="preserve">Cheltuieli de distribuire </t>
  </si>
  <si>
    <t xml:space="preserve">Alte cheltuieli din activitatea operaţională </t>
  </si>
  <si>
    <r>
      <t xml:space="preserve">Rezultatul din activitatea operaţională: profit (pierdere) 
</t>
    </r>
    <r>
      <rPr>
        <sz val="11"/>
        <color rgb="FF000000"/>
        <rFont val="Times New Roman"/>
        <family val="1"/>
        <charset val="204"/>
      </rPr>
      <t xml:space="preserve">(rd.030+rd.040– rd.050- rd.060-rd.070) </t>
    </r>
  </si>
  <si>
    <t xml:space="preserve">Rezultatul: profit (pierdere) financiar(ă) </t>
  </si>
  <si>
    <r>
      <t>Rezultatul din operațiuni cu active imobilizate și excepționale:</t>
    </r>
    <r>
      <rPr>
        <sz val="11"/>
        <color rgb="FF000000"/>
        <rFont val="Times New Roman"/>
        <family val="1"/>
        <charset val="204"/>
      </rPr>
      <t xml:space="preserve"> </t>
    </r>
    <r>
      <rPr>
        <b/>
        <sz val="11"/>
        <color rgb="FF000000"/>
        <rFont val="Times New Roman"/>
        <family val="1"/>
        <charset val="204"/>
      </rPr>
      <t xml:space="preserve">profit (pierdere) </t>
    </r>
  </si>
  <si>
    <r>
      <t xml:space="preserve">Rezultatul din alte activităţi: profit (pierdere) </t>
    </r>
    <r>
      <rPr>
        <sz val="11"/>
        <color rgb="FF000000"/>
        <rFont val="Times New Roman"/>
        <family val="1"/>
        <charset val="204"/>
      </rPr>
      <t>(rd.090 + rd.100)</t>
    </r>
    <r>
      <rPr>
        <b/>
        <sz val="11"/>
        <color rgb="FF000000"/>
        <rFont val="Times New Roman"/>
        <family val="1"/>
        <charset val="204"/>
      </rPr>
      <t xml:space="preserve"> </t>
    </r>
  </si>
  <si>
    <r>
      <t xml:space="preserve">Profit (pierdere) pînă la impozitare  </t>
    </r>
    <r>
      <rPr>
        <sz val="11"/>
        <color rgb="FF000000"/>
        <rFont val="Times New Roman"/>
        <family val="1"/>
        <charset val="204"/>
      </rPr>
      <t xml:space="preserve">(rd.080 + rd.110) </t>
    </r>
  </si>
  <si>
    <t xml:space="preserve">Cheltuieli privind impozitul pe venit </t>
  </si>
  <si>
    <r>
      <t>Profit net (pierdere netă) al perioadei de gestiune</t>
    </r>
    <r>
      <rPr>
        <sz val="11"/>
        <color rgb="FF000000"/>
        <rFont val="Times New Roman"/>
        <family val="1"/>
        <charset val="204"/>
      </rPr>
      <t xml:space="preserve"> (rd.120 – rd.130) </t>
    </r>
  </si>
  <si>
    <r>
      <t>Total active imobilizate/</t>
    </r>
    <r>
      <rPr>
        <sz val="10"/>
        <rFont val="Times New Roman"/>
        <family val="1"/>
        <charset val="204"/>
      </rPr>
      <t xml:space="preserve"> </t>
    </r>
    <r>
      <rPr>
        <i/>
        <sz val="10"/>
        <rFont val="Times New Roman"/>
        <family val="1"/>
        <charset val="204"/>
      </rPr>
      <t>Total active</t>
    </r>
  </si>
  <si>
    <r>
      <t>Total active circulante/</t>
    </r>
    <r>
      <rPr>
        <sz val="10"/>
        <rFont val="Times New Roman"/>
        <family val="1"/>
        <charset val="204"/>
      </rPr>
      <t xml:space="preserve"> </t>
    </r>
    <r>
      <rPr>
        <i/>
        <sz val="10"/>
        <rFont val="Times New Roman"/>
        <family val="1"/>
        <charset val="204"/>
      </rPr>
      <t>Total active</t>
    </r>
  </si>
  <si>
    <r>
      <t>Total creanţe /</t>
    </r>
    <r>
      <rPr>
        <sz val="10"/>
        <rFont val="Times New Roman"/>
        <family val="1"/>
        <charset val="204"/>
      </rPr>
      <t xml:space="preserve"> </t>
    </r>
    <r>
      <rPr>
        <i/>
        <sz val="10"/>
        <rFont val="Times New Roman"/>
        <family val="1"/>
        <charset val="204"/>
      </rPr>
      <t>Total active</t>
    </r>
  </si>
  <si>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10"/>
        <rFont val="Times New Roman"/>
        <family val="1"/>
        <charset val="204"/>
      </rPr>
      <t>Valoarea recomandată min. 33%</t>
    </r>
  </si>
  <si>
    <r>
      <t>(Total datorii</t>
    </r>
    <r>
      <rPr>
        <sz val="10"/>
        <rFont val="Times New Roman"/>
        <family val="1"/>
        <charset val="204"/>
      </rPr>
      <t xml:space="preserve"> </t>
    </r>
    <r>
      <rPr>
        <i/>
        <sz val="10"/>
        <rFont val="Times New Roman"/>
        <family val="1"/>
        <charset val="204"/>
      </rPr>
      <t>pe termen lung+Total datorii curente ) / Total pasive</t>
    </r>
  </si>
  <si>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10"/>
        <rFont val="Times New Roman"/>
        <family val="1"/>
        <charset val="204"/>
      </rPr>
      <t>Valoarea recomandată max. 67%</t>
    </r>
  </si>
  <si>
    <r>
      <t>Total datorii curente/</t>
    </r>
    <r>
      <rPr>
        <sz val="10"/>
        <rFont val="Times New Roman"/>
        <family val="1"/>
        <charset val="204"/>
      </rPr>
      <t xml:space="preserve"> </t>
    </r>
    <r>
      <rPr>
        <i/>
        <sz val="10"/>
        <rFont val="Times New Roman"/>
        <family val="1"/>
        <charset val="204"/>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</si>
  <si>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diversele datorii  într-un  termen mai mic de un an.</t>
  </si>
  <si>
    <r>
      <t>Total active/</t>
    </r>
    <r>
      <rPr>
        <sz val="10"/>
        <rFont val="Times New Roman"/>
        <family val="1"/>
        <charset val="204"/>
      </rPr>
      <t xml:space="preserve"> </t>
    </r>
    <r>
      <rPr>
        <i/>
        <sz val="10"/>
        <rFont val="Times New Roman"/>
        <family val="1"/>
        <charset val="204"/>
      </rPr>
      <t>Total datorii</t>
    </r>
  </si>
  <si>
    <r>
      <t xml:space="preserve">Cuantifică riscul de incapacitate de plată a datoriilor la care este expusă întreprinderea. 
</t>
    </r>
    <r>
      <rPr>
        <b/>
        <sz val="10"/>
        <rFont val="Times New Roman"/>
        <family val="1"/>
        <charset val="204"/>
      </rPr>
      <t xml:space="preserve">Valoarea minimă se consideră 1,4 </t>
    </r>
  </si>
  <si>
    <r>
      <t>Gradul de îndatorare (</t>
    </r>
    <r>
      <rPr>
        <i/>
        <sz val="10"/>
        <rFont val="Times New Roman"/>
        <family val="1"/>
        <charset val="204"/>
      </rPr>
      <t>în baza de active</t>
    </r>
    <r>
      <rPr>
        <sz val="10"/>
        <rFont val="Times New Roman"/>
        <family val="1"/>
        <charset val="204"/>
      </rPr>
      <t>)</t>
    </r>
  </si>
  <si>
    <r>
      <t>Total datorii/</t>
    </r>
    <r>
      <rPr>
        <sz val="10"/>
        <rFont val="Times New Roman"/>
        <family val="1"/>
        <charset val="204"/>
      </rPr>
      <t xml:space="preserve"> </t>
    </r>
    <r>
      <rPr>
        <i/>
        <sz val="10"/>
        <rFont val="Times New Roman"/>
        <family val="1"/>
        <charset val="204"/>
      </rPr>
      <t>Total active</t>
    </r>
  </si>
  <si>
    <r>
      <t>Total datorii/</t>
    </r>
    <r>
      <rPr>
        <sz val="10"/>
        <rFont val="Times New Roman"/>
        <family val="1"/>
        <charset val="204"/>
      </rPr>
      <t xml:space="preserve"> </t>
    </r>
    <r>
      <rPr>
        <i/>
        <sz val="10"/>
        <rFont val="Times New Roman"/>
        <family val="1"/>
        <charset val="204"/>
      </rPr>
      <t>Total capital propriu</t>
    </r>
  </si>
  <si>
    <r>
      <t xml:space="preserve">Coeficientul reflectă suma mijloacelor atrase revenită la 1 leu capital propriu. Cu cât mărimea acestui coeficient este mai mare, cu atât mai riscantă este situaţia financiară a întreprinderii. 
</t>
    </r>
    <r>
      <rPr>
        <b/>
        <sz val="10"/>
        <rFont val="Times New Roman"/>
        <family val="1"/>
        <charset val="204"/>
      </rPr>
      <t>Punctul critic la aprecierea coeficientului de corelaţie este 8.</t>
    </r>
  </si>
  <si>
    <r>
      <t>Datorii financiare/</t>
    </r>
    <r>
      <rPr>
        <sz val="10"/>
        <rFont val="Times New Roman"/>
        <family val="1"/>
        <charset val="204"/>
      </rPr>
      <t xml:space="preserve"> Total c</t>
    </r>
    <r>
      <rPr>
        <i/>
        <sz val="10"/>
        <rFont val="Times New Roman"/>
        <family val="1"/>
        <charset val="204"/>
      </rPr>
      <t>apital propriu</t>
    </r>
  </si>
  <si>
    <r>
      <t xml:space="preserve">Coeficientul reflectă corelaţia între sursele împrumutate şi proprii. Cu cât mărimea acestui coeficient este mai mare, cu atât mai riscantă este situaţia financiară a întreprinderii. </t>
    </r>
    <r>
      <rPr>
        <i/>
        <sz val="10"/>
        <rFont val="Times New Roman"/>
        <family val="1"/>
        <charset val="204"/>
      </rPr>
      <t>(Nu se ia în calcul datoria către fondatori.)</t>
    </r>
    <r>
      <rPr>
        <sz val="10"/>
        <rFont val="Times New Roman"/>
        <family val="1"/>
        <charset val="204"/>
      </rPr>
      <t xml:space="preserve">
</t>
    </r>
    <r>
      <rPr>
        <b/>
        <sz val="10"/>
        <rFont val="Times New Roman"/>
        <family val="1"/>
        <charset val="204"/>
      </rPr>
      <t>Punctul critic la aprecierea coeficientului de corelaţie este 0,7.</t>
    </r>
  </si>
  <si>
    <r>
      <t>Total active circulante/</t>
    </r>
    <r>
      <rPr>
        <sz val="10"/>
        <rFont val="Times New Roman"/>
        <family val="1"/>
        <charset val="204"/>
      </rPr>
      <t xml:space="preserve"> </t>
    </r>
    <r>
      <rPr>
        <i/>
        <sz val="10"/>
        <rFont val="Times New Roman"/>
        <family val="1"/>
        <charset val="204"/>
      </rPr>
      <t>Total datorii curente</t>
    </r>
  </si>
  <si>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10"/>
        <rFont val="Times New Roman"/>
        <family val="1"/>
        <charset val="204"/>
      </rPr>
      <t>Mărimea lui trebuie să varieze între 1 şi 2.</t>
    </r>
  </si>
  <si>
    <r>
      <t xml:space="preserve">Reprezinta masura in care pot fi acoperite datoriile curente din activele curente lichide sau rapid lichide.
</t>
    </r>
    <r>
      <rPr>
        <b/>
        <sz val="10"/>
        <rFont val="Times New Roman"/>
        <family val="1"/>
        <charset val="204"/>
      </rPr>
      <t>Nivel minim 0,7 - 1,0</t>
    </r>
  </si>
  <si>
    <r>
      <t xml:space="preserve">Reprezinta masura in care pot fi acoperite datoriile totale exigibile din lichiditati si depozite la vedere. 
</t>
    </r>
    <r>
      <rPr>
        <b/>
        <sz val="10"/>
        <rFont val="Times New Roman"/>
        <family val="1"/>
        <charset val="204"/>
      </rPr>
      <t>Nivel minim 0,2</t>
    </r>
  </si>
  <si>
    <r>
      <t>Fluxul net de numerar din activitatea operaţională/</t>
    </r>
    <r>
      <rPr>
        <sz val="10"/>
        <rFont val="Times New Roman"/>
        <family val="1"/>
        <charset val="204"/>
      </rPr>
      <t xml:space="preserve"> </t>
    </r>
    <r>
      <rPr>
        <i/>
        <sz val="10"/>
        <rFont val="Times New Roman"/>
        <family val="1"/>
        <charset val="204"/>
      </rPr>
      <t>Total datorii pe termen lung+Total datorii curente</t>
    </r>
  </si>
  <si>
    <r>
      <t xml:space="preserve">Exprimă capacitatea întreprinderii de onora datoriile din disponibilul bănesc generat de activitatea operațională. </t>
    </r>
    <r>
      <rPr>
        <b/>
        <sz val="10"/>
        <rFont val="Times New Roman"/>
        <family val="1"/>
        <charset val="204"/>
      </rPr>
      <t>Nivel minim &gt; 0</t>
    </r>
  </si>
  <si>
    <t>Reprezintă partea din resursele financiare ce asigură finanţarea permanentă a activelor curente.Valoarea pozitivă  indică existenţa la întreprindere a unui excedent de lichidităţi  faţă de necesităţile pe termen scurt. Valoarea negativ indică existenţa unor dificultăţi financiare privind solvabilitatea şi echilibrul financiar al întreprinderii.</t>
  </si>
  <si>
    <r>
      <t>Venituri din vînzări/</t>
    </r>
    <r>
      <rPr>
        <sz val="10"/>
        <rFont val="Times New Roman"/>
        <family val="1"/>
        <charset val="204"/>
      </rPr>
      <t xml:space="preserve"> C</t>
    </r>
    <r>
      <rPr>
        <i/>
        <sz val="10"/>
        <rFont val="Times New Roman"/>
        <family val="1"/>
        <charset val="204"/>
      </rPr>
      <t>reanţe curente totale</t>
    </r>
  </si>
  <si>
    <r>
      <t>Creanţe curente</t>
    </r>
    <r>
      <rPr>
        <sz val="10"/>
        <rFont val="Times New Roman"/>
        <family val="1"/>
        <charset val="204"/>
      </rPr>
      <t xml:space="preserve"> х </t>
    </r>
    <r>
      <rPr>
        <i/>
        <sz val="10"/>
        <rFont val="Times New Roman"/>
        <family val="1"/>
        <charset val="204"/>
      </rPr>
      <t>365 zile/</t>
    </r>
    <r>
      <rPr>
        <sz val="10"/>
        <rFont val="Times New Roman"/>
        <family val="1"/>
        <charset val="204"/>
      </rPr>
      <t xml:space="preserve"> </t>
    </r>
    <r>
      <rPr>
        <i/>
        <sz val="10"/>
        <rFont val="Times New Roman"/>
        <family val="1"/>
        <charset val="204"/>
      </rPr>
      <t>Venituri din vînzări</t>
    </r>
  </si>
  <si>
    <r>
      <t>Numărul zilelor în perioada de gestiune(365)/</t>
    </r>
    <r>
      <rPr>
        <sz val="10"/>
        <rFont val="Times New Roman"/>
        <family val="1"/>
        <charset val="204"/>
      </rPr>
      <t xml:space="preserve"> </t>
    </r>
    <r>
      <rPr>
        <i/>
        <sz val="10"/>
        <rFont val="Times New Roman"/>
        <family val="1"/>
        <charset val="204"/>
      </rPr>
      <t>coeficientul de rotaţie al datoriilor curente</t>
    </r>
  </si>
  <si>
    <r>
      <t>Profit brut (pierdere brută)/</t>
    </r>
    <r>
      <rPr>
        <sz val="10"/>
        <rFont val="Times New Roman"/>
        <family val="1"/>
        <charset val="204"/>
      </rPr>
      <t xml:space="preserve"> </t>
    </r>
    <r>
      <rPr>
        <i/>
        <sz val="10"/>
        <rFont val="Times New Roman"/>
        <family val="1"/>
        <charset val="204"/>
      </rPr>
      <t>Venituri din vînzări*100%</t>
    </r>
  </si>
  <si>
    <r>
      <t xml:space="preserve">Indicatorul semnifică capacitatea întreprinderii de a genera suficiente venituri din vânzări pentru acoperirea necesităților de administrare a întreprinderii. 
</t>
    </r>
    <r>
      <rPr>
        <b/>
        <sz val="10"/>
        <rFont val="Times New Roman"/>
        <family val="1"/>
        <charset val="204"/>
      </rPr>
      <t>Valoarea recomandată 20%</t>
    </r>
  </si>
  <si>
    <r>
      <t>Profit net /(pierdere netă) a perioadei de gestiune)</t>
    </r>
    <r>
      <rPr>
        <sz val="10"/>
        <rFont val="Times New Roman"/>
        <family val="1"/>
        <charset val="204"/>
      </rPr>
      <t xml:space="preserve"> </t>
    </r>
    <r>
      <rPr>
        <i/>
        <sz val="10"/>
        <rFont val="Times New Roman"/>
        <family val="1"/>
        <charset val="204"/>
      </rPr>
      <t>/</t>
    </r>
    <r>
      <rPr>
        <sz val="10"/>
        <rFont val="Times New Roman"/>
        <family val="1"/>
        <charset val="204"/>
      </rPr>
      <t xml:space="preserve"> </t>
    </r>
    <r>
      <rPr>
        <i/>
        <sz val="10"/>
        <rFont val="Times New Roman"/>
        <family val="1"/>
        <charset val="204"/>
      </rPr>
      <t>Valoarea activelor totale*100%</t>
    </r>
  </si>
  <si>
    <r>
      <t>Profit net (pierdere netă) al perioadei de gestiune/</t>
    </r>
    <r>
      <rPr>
        <sz val="10"/>
        <rFont val="Times New Roman"/>
        <family val="1"/>
        <charset val="204"/>
      </rPr>
      <t xml:space="preserve"> Capital propriu</t>
    </r>
    <r>
      <rPr>
        <i/>
        <sz val="10"/>
        <rFont val="Times New Roman"/>
        <family val="1"/>
        <charset val="204"/>
      </rPr>
      <t>*100%</t>
    </r>
  </si>
  <si>
    <r>
      <t xml:space="preserve">Productivitatea muncii </t>
    </r>
    <r>
      <rPr>
        <i/>
        <sz val="10"/>
        <rFont val="Times New Roman"/>
        <family val="1"/>
        <charset val="204"/>
      </rPr>
      <t>(în baza venitului din vânzări)</t>
    </r>
  </si>
  <si>
    <r>
      <t>Productivitatea muncii (</t>
    </r>
    <r>
      <rPr>
        <i/>
        <sz val="9"/>
        <rFont val="Times New Roman"/>
        <family val="1"/>
        <charset val="204"/>
      </rPr>
      <t>în baza valorii producției fabricate</t>
    </r>
    <r>
      <rPr>
        <sz val="9"/>
        <rFont val="Times New Roman"/>
        <family val="1"/>
        <charset val="204"/>
      </rPr>
      <t>)</t>
    </r>
  </si>
  <si>
    <t>Completați situațiile financiare pe care le prezentați la Biroul Național de Statistică</t>
  </si>
  <si>
    <t>Contribuția proprie, fără TVA**</t>
  </si>
  <si>
    <t>Programul ”Ecologizare a întreprinderilor mici și mijlocii”</t>
  </si>
  <si>
    <t>* Suma grantului este de maxim 70% din valoarea proiectului investițional (fără TVA)</t>
  </si>
  <si>
    <t>** Contribuția Beneficiarului va constitui minim 30 % din valoarea proiectului investițional, fără TVA (Valoarea investiției fără TVA - 70% = suma maximală a GRANT-ului care poate fi solicitată).</t>
  </si>
  <si>
    <t>Evoluția principalilor indicatori economico-financiari ai întreprinderii urmare a implementării proiectului investițional
Programul ”Ecologizare a întreprinderilor mici și mijlocii”</t>
  </si>
  <si>
    <t>2023 efectiv</t>
  </si>
  <si>
    <t>Prognoza 2026</t>
  </si>
  <si>
    <t>Prognoza 2027</t>
  </si>
  <si>
    <t>Ritmul de creștere, %</t>
  </si>
  <si>
    <t>Structura vânzărilor, %</t>
  </si>
  <si>
    <t>2024/2023</t>
  </si>
  <si>
    <t>2025/2024</t>
  </si>
  <si>
    <t>2026/2025</t>
  </si>
  <si>
    <t>2027/2026</t>
  </si>
  <si>
    <t>anul în curs</t>
  </si>
  <si>
    <t>2024 efectiv</t>
  </si>
  <si>
    <t>Prognoza 2028</t>
  </si>
  <si>
    <t>2028/2027</t>
  </si>
  <si>
    <t>Creștere anul 2028 / 2024, %</t>
  </si>
  <si>
    <t>Ritmul de creștere mediu anual, %</t>
  </si>
  <si>
    <t>Venituri din vânzări (cifra de afaceri), lei</t>
  </si>
  <si>
    <t>Rezultatul din activitatea operațională, lei</t>
  </si>
  <si>
    <t>Impozit pe venit, lei</t>
  </si>
  <si>
    <t>Profit / pierdere netă, lei</t>
  </si>
  <si>
    <t>Capital propriu, lei</t>
  </si>
  <si>
    <t>Numărul de salariați, pers.</t>
  </si>
  <si>
    <t>Productivitatea muncii (VV/ număr angajați) (lei)</t>
  </si>
  <si>
    <t>Salariul mediu lunar pe întreprindere, lei</t>
  </si>
  <si>
    <t>Alte venituri operaționale, lei</t>
  </si>
  <si>
    <t>Profit/ pierderi din activitatea operațională, lei</t>
  </si>
  <si>
    <t>Rezultatul din alte activități, lei</t>
  </si>
  <si>
    <t>Raportul dintre durata de colectare a creanțelor și perioada de achitare a datoriilor curente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</si>
</sst>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70"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sz val="11"/>
      <color theme="0"/>
      <name val="Times New Roman"/>
      <family val="1"/>
      <charset val="204"/>
    </font>
    <font>
      <sz val="11"/>
      <color theme="0"/>
      <name val="Times New Roman"/>
      <family val="1"/>
    </font>
    <font>
      <b/>
      <sz val="10"/>
      <color rgb="FF000000"/>
      <name val="Times New Roman"/>
      <family val="1"/>
    </font>
    <font>
      <sz val="10"/>
      <color rgb="FF000000"/>
      <name val="Times New Roman"/>
      <family val="1"/>
    </font>
    <font>
      <b/>
      <sz val="10"/>
      <color rgb="FFFF0000"/>
      <name val="Times New Roman"/>
      <family val="1"/>
    </font>
    <font>
      <sz val="14"/>
      <color theme="1"/>
      <name val="Times New Roman"/>
      <family val="1"/>
      <charset val="204"/>
    </font>
    <font>
      <sz val="14"/>
      <color theme="8"/>
      <name val="Times New Roman"/>
      <family val="1"/>
      <charset val="204"/>
    </font>
    <font>
      <b/>
      <sz val="9"/>
      <color theme="1"/>
      <name val="Times New Roman"/>
      <family val="1"/>
      <charset val="204"/>
    </font>
    <font>
      <sz val="11"/>
      <color theme="4" tint="-0.249977111117893"/>
      <name val="Times New Roman"/>
      <family val="1"/>
      <charset val="204"/>
    </font>
    <font>
      <i/>
      <sz val="9"/>
      <color theme="1"/>
      <name val="Times New Roman"/>
      <family val="1"/>
      <charset val="204"/>
    </font>
    <font>
      <b/>
      <u/>
      <sz val="14"/>
      <color theme="1"/>
      <name val="Times New Roman"/>
      <family val="1"/>
      <charset val="204"/>
    </font>
    <font>
      <u/>
      <sz val="11"/>
      <color theme="10"/>
      <name val="Calibri"/>
      <family val="2"/>
      <charset val="204"/>
      <scheme val="minor"/>
    </font>
    <font>
      <sz val="10"/>
      <name val="Times New Roman"/>
      <family val="1"/>
      <charset val="204"/>
    </font>
    <font>
      <b/>
      <sz val="11"/>
      <color rgb="FFFF0000"/>
      <name val="Times New Roman"/>
      <family val="1"/>
      <charset val="204"/>
    </font>
    <font>
      <b/>
      <sz val="10"/>
      <name val="Times New Roman"/>
      <family val="1"/>
      <charset val="204"/>
    </font>
    <font>
      <b/>
      <i/>
      <sz val="11"/>
      <name val="Times New Roman"/>
      <family val="1"/>
      <charset val="204"/>
    </font>
    <font>
      <b/>
      <sz val="11"/>
      <color theme="6" tint="0.79998168889431442"/>
      <name val="Times New Roman"/>
      <family val="1"/>
      <charset val="204"/>
    </font>
    <font>
      <sz val="10"/>
      <name val="Times New Roman"/>
      <family val="1"/>
      <charset val="204"/>
    </font>
    <font>
      <u/>
      <sz val="10"/>
      <color theme="10"/>
      <name val="Times New Roman"/>
      <family val="1"/>
      <charset val="204"/>
    </font>
    <font>
      <sz val="11"/>
      <name val="Calibri Light"/>
      <family val="1"/>
      <charset val="204"/>
      <scheme val="major"/>
    </font>
    <font>
      <sz val="10"/>
      <name val="Calibri Light"/>
      <family val="1"/>
      <charset val="204"/>
      <scheme val="major"/>
    </font>
    <font>
      <sz val="8"/>
      <name val="Calibri Light"/>
      <family val="1"/>
      <charset val="204"/>
      <scheme val="major"/>
    </font>
    <font>
      <sz val="9"/>
      <name val="Calibri Light"/>
      <family val="1"/>
      <charset val="204"/>
      <scheme val="major"/>
    </font>
    <font>
      <b/>
      <sz val="11"/>
      <name val="Calibri Light"/>
      <family val="1"/>
      <charset val="204"/>
      <scheme val="major"/>
    </font>
    <font>
      <sz val="9"/>
      <color rgb="FFFF0000"/>
      <name val="Calibri Light"/>
      <family val="1"/>
      <charset val="204"/>
      <scheme val="major"/>
    </font>
    <font>
      <b/>
      <sz val="9"/>
      <name val="Calibri Light"/>
      <family val="1"/>
      <charset val="204"/>
      <scheme val="major"/>
    </font>
    <font>
      <b/>
      <sz val="8"/>
      <name val="Calibri Light"/>
      <family val="1"/>
      <charset val="204"/>
      <scheme val="major"/>
    </font>
    <font>
      <i/>
      <sz val="9"/>
      <name val="Calibri Light"/>
      <family val="1"/>
      <charset val="204"/>
      <scheme val="major"/>
    </font>
    <font>
      <b/>
      <sz val="10"/>
      <color rgb="FFFF0000"/>
      <name val="Calibri Light"/>
      <family val="1"/>
      <charset val="204"/>
      <scheme val="major"/>
    </font>
    <font>
      <b/>
      <sz val="10"/>
      <name val="Calibri Light"/>
      <family val="1"/>
      <charset val="204"/>
      <scheme val="major"/>
    </font>
    <font>
      <sz val="8"/>
      <name val="Times New Roman"/>
      <family val="1"/>
      <charset val="204"/>
    </font>
    <font>
      <b/>
      <sz val="11"/>
      <color theme="9" tint="0.59999389629810485"/>
      <name val="Times New Roman"/>
      <family val="1"/>
      <charset val="204"/>
    </font>
    <font>
      <i/>
      <sz val="10"/>
      <name val="Times New Roman"/>
      <family val="1"/>
      <charset val="204"/>
    </font>
    <font>
      <b/>
      <sz val="9"/>
      <name val="Times New Roman"/>
      <family val="1"/>
      <charset val="204"/>
    </font>
    <font>
      <b/>
      <sz val="8"/>
      <name val="Times New Roman"/>
      <family val="1"/>
      <charset val="204"/>
    </font>
    <font>
      <b/>
      <u/>
      <sz val="16"/>
      <color theme="1"/>
      <name val="Times New Roman"/>
      <family val="1"/>
      <charset val="204"/>
    </font>
    <font>
      <sz val="12"/>
      <color theme="1"/>
      <name val="Times New Roman"/>
      <family val="1"/>
      <charset val="204"/>
    </font>
    <font>
      <sz val="16"/>
      <color rgb="FFFF0000"/>
      <name val="Times New Roman"/>
      <family val="1"/>
    </font>
    <font>
      <b/>
      <sz val="14"/>
      <color rgb="FFFF0000"/>
      <name val="Times New Roman"/>
      <family val="1"/>
      <charset val="204"/>
    </font>
    <font>
      <b/>
      <sz val="11"/>
      <color theme="1"/>
      <name val="Calibri"/>
      <family val="2"/>
      <charset val="204"/>
      <scheme val="minor"/>
    </font>
  </fonts>
  <fills count="12">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37">
    <border>
      <left/>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medium">
        <color rgb="FF0070C0"/>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0070C0"/>
      </top>
      <bottom style="thin">
        <color theme="0" tint="-0.499984740745262"/>
      </bottom>
      <diagonal/>
    </border>
    <border>
      <left style="thin">
        <color theme="0" tint="-0.499984740745262"/>
      </left>
      <right style="thin">
        <color theme="0" tint="-0.499984740745262"/>
      </right>
      <top style="thin">
        <color theme="0" tint="-0.499984740745262"/>
      </top>
      <bottom style="medium">
        <color rgb="FF0070C0"/>
      </bottom>
      <diagonal/>
    </border>
    <border>
      <left/>
      <right/>
      <top style="medium">
        <color rgb="FF0070C0"/>
      </top>
      <bottom style="medium">
        <color rgb="FF0070C0"/>
      </bottom>
      <diagonal/>
    </border>
    <border>
      <left/>
      <right style="thin">
        <color theme="0"/>
      </right>
      <top/>
      <bottom style="medium">
        <color theme="3" tint="0.39994506668294322"/>
      </bottom>
      <diagonal/>
    </border>
    <border>
      <left/>
      <right/>
      <top/>
      <bottom style="medium">
        <color theme="3" tint="0.39994506668294322"/>
      </bottom>
      <diagonal/>
    </border>
    <border>
      <left style="thin">
        <color theme="0"/>
      </left>
      <right style="thin">
        <color theme="0"/>
      </right>
      <top/>
      <bottom style="medium">
        <color theme="3" tint="0.39994506668294322"/>
      </bottom>
      <diagonal/>
    </border>
    <border>
      <left/>
      <right/>
      <top/>
      <bottom style="medium">
        <color rgb="FF0070C0"/>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theme="0"/>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9" fontId="1" fillId="0" borderId="0" applyFont="0" applyFill="0" applyBorder="0" applyAlignment="0" applyProtection="0"/>
    <xf numFmtId="0" fontId="3" fillId="0" borderId="0"/>
    <xf numFmtId="0" fontId="41" fillId="0" borderId="0" applyNumberFormat="0" applyFill="0" applyBorder="0" applyAlignment="0" applyProtection="0"/>
    <xf numFmtId="0" fontId="42" fillId="0" borderId="0"/>
    <xf numFmtId="0" fontId="48" fillId="0" borderId="0" applyNumberFormat="0" applyFill="0" applyBorder="0" applyAlignment="0" applyProtection="0"/>
    <xf numFmtId="9" fontId="47" fillId="0" borderId="0" applyFont="0" applyFill="0" applyBorder="0" applyAlignment="0" applyProtection="0"/>
    <xf numFmtId="0" fontId="47" fillId="0" borderId="0"/>
  </cellStyleXfs>
  <cellXfs count="499">
    <xf numFmtId="0" fontId="0" fillId="0" borderId="0" xfId="0"/>
    <xf numFmtId="0" fontId="13" fillId="0" borderId="0" xfId="0" applyFont="1"/>
    <xf numFmtId="0" fontId="13" fillId="0" borderId="0" xfId="0" applyFont="1" applyAlignment="1">
      <alignment vertical="top"/>
    </xf>
    <xf numFmtId="0" fontId="13" fillId="0" borderId="0" xfId="0" applyFont="1" applyAlignment="1">
      <alignment vertical="center"/>
    </xf>
    <xf numFmtId="0" fontId="21" fillId="0" borderId="0" xfId="0" applyFont="1" applyAlignment="1">
      <alignment vertical="center"/>
    </xf>
    <xf numFmtId="0" fontId="13" fillId="0" borderId="2" xfId="2" applyFont="1" applyBorder="1"/>
    <xf numFmtId="0" fontId="13" fillId="0" borderId="1" xfId="2" applyFont="1" applyBorder="1"/>
    <xf numFmtId="0" fontId="13" fillId="0" borderId="4" xfId="2" applyFont="1" applyBorder="1"/>
    <xf numFmtId="0" fontId="13" fillId="0" borderId="0" xfId="2" applyFont="1"/>
    <xf numFmtId="0" fontId="15" fillId="2" borderId="0" xfId="0" applyFont="1" applyFill="1" applyAlignment="1">
      <alignment vertical="center" wrapText="1"/>
    </xf>
    <xf numFmtId="164" fontId="29" fillId="0" borderId="0" xfId="0" applyNumberFormat="1" applyFont="1" applyAlignment="1">
      <alignment vertical="center"/>
    </xf>
    <xf numFmtId="0" fontId="14" fillId="0" borderId="0" xfId="0" applyFont="1" applyAlignment="1">
      <alignment horizontal="center" vertical="top"/>
    </xf>
    <xf numFmtId="0" fontId="14" fillId="0" borderId="0" xfId="0" applyFont="1" applyAlignment="1">
      <alignment vertical="center"/>
    </xf>
    <xf numFmtId="0" fontId="13" fillId="0" borderId="0" xfId="0" applyFont="1" applyAlignment="1">
      <alignment horizontal="left" vertical="center"/>
    </xf>
    <xf numFmtId="0" fontId="16" fillId="0" borderId="0" xfId="0" applyFont="1" applyAlignment="1">
      <alignment vertical="center"/>
    </xf>
    <xf numFmtId="0" fontId="20" fillId="0" borderId="0" xfId="0" applyFont="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vertical="center"/>
    </xf>
    <xf numFmtId="164" fontId="13" fillId="0" borderId="0" xfId="0" applyNumberFormat="1" applyFont="1" applyAlignment="1">
      <alignment vertical="center"/>
    </xf>
    <xf numFmtId="0" fontId="38" fillId="0" borderId="0" xfId="0" applyFont="1" applyAlignment="1">
      <alignment horizontal="left" vertical="center" indent="2"/>
    </xf>
    <xf numFmtId="0" fontId="13" fillId="0" borderId="0" xfId="0" applyFont="1" applyAlignment="1">
      <alignment horizontal="left" vertical="center" indent="2"/>
    </xf>
    <xf numFmtId="0" fontId="15" fillId="2" borderId="9" xfId="0" applyFont="1" applyFill="1" applyBorder="1" applyAlignment="1">
      <alignment vertical="center" wrapText="1"/>
    </xf>
    <xf numFmtId="9" fontId="13" fillId="0" borderId="9" xfId="1" applyFont="1" applyBorder="1" applyAlignment="1">
      <alignment vertical="center"/>
    </xf>
    <xf numFmtId="9" fontId="13" fillId="0" borderId="9" xfId="0" applyNumberFormat="1" applyFont="1" applyBorder="1" applyAlignment="1">
      <alignment horizontal="right" vertical="center" wrapText="1"/>
    </xf>
    <xf numFmtId="9" fontId="13" fillId="0" borderId="9" xfId="1" applyFont="1" applyFill="1" applyBorder="1" applyAlignment="1">
      <alignment vertical="center"/>
    </xf>
    <xf numFmtId="0" fontId="17" fillId="0" borderId="9" xfId="0" applyFont="1" applyBorder="1" applyAlignment="1">
      <alignment vertical="center" wrapText="1"/>
    </xf>
    <xf numFmtId="0" fontId="13" fillId="0" borderId="9" xfId="0" applyFont="1" applyBorder="1" applyAlignment="1">
      <alignment vertical="center"/>
    </xf>
    <xf numFmtId="164" fontId="13" fillId="0" borderId="9" xfId="0" applyNumberFormat="1" applyFont="1" applyBorder="1" applyAlignment="1">
      <alignment vertical="center"/>
    </xf>
    <xf numFmtId="9" fontId="27" fillId="0" borderId="9" xfId="1" applyFont="1" applyFill="1" applyBorder="1" applyAlignment="1">
      <alignment vertical="center"/>
    </xf>
    <xf numFmtId="0" fontId="26" fillId="2" borderId="9" xfId="0" applyFont="1" applyFill="1" applyBorder="1" applyAlignment="1">
      <alignment vertical="center" wrapText="1"/>
    </xf>
    <xf numFmtId="0" fontId="29" fillId="2" borderId="9" xfId="0" applyFont="1" applyFill="1" applyBorder="1" applyAlignment="1">
      <alignment vertical="center" wrapText="1"/>
    </xf>
    <xf numFmtId="167" fontId="27" fillId="0" borderId="9" xfId="1" applyNumberFormat="1" applyFont="1" applyFill="1" applyBorder="1" applyAlignment="1">
      <alignment vertical="center"/>
    </xf>
    <xf numFmtId="9" fontId="19" fillId="0" borderId="9" xfId="1" applyFont="1" applyFill="1" applyBorder="1" applyAlignment="1">
      <alignment vertical="center"/>
    </xf>
    <xf numFmtId="167" fontId="19" fillId="0" borderId="9" xfId="1" applyNumberFormat="1" applyFont="1" applyFill="1" applyBorder="1" applyAlignment="1">
      <alignment vertical="center"/>
    </xf>
    <xf numFmtId="0" fontId="15" fillId="2" borderId="10" xfId="0" applyFont="1" applyFill="1" applyBorder="1" applyAlignment="1">
      <alignment vertical="center" wrapText="1"/>
    </xf>
    <xf numFmtId="9" fontId="13" fillId="0" borderId="10" xfId="1" applyFont="1" applyBorder="1" applyAlignment="1">
      <alignment vertical="center"/>
    </xf>
    <xf numFmtId="0" fontId="17" fillId="0" borderId="11" xfId="0" applyFont="1" applyBorder="1" applyAlignment="1">
      <alignment vertical="center" wrapText="1"/>
    </xf>
    <xf numFmtId="3" fontId="17" fillId="0" borderId="11" xfId="0" applyNumberFormat="1" applyFont="1" applyBorder="1" applyAlignment="1">
      <alignment horizontal="right" vertical="center" wrapText="1"/>
    </xf>
    <xf numFmtId="9" fontId="13" fillId="0" borderId="11" xfId="1" applyFont="1" applyFill="1" applyBorder="1" applyAlignment="1">
      <alignment vertical="center"/>
    </xf>
    <xf numFmtId="0" fontId="13" fillId="0" borderId="13" xfId="0" applyFont="1" applyBorder="1" applyAlignment="1">
      <alignment vertical="center"/>
    </xf>
    <xf numFmtId="9" fontId="13" fillId="0" borderId="13" xfId="1" applyFont="1" applyBorder="1" applyAlignment="1">
      <alignment vertical="center"/>
    </xf>
    <xf numFmtId="0" fontId="17" fillId="0" borderId="14" xfId="0" applyFont="1" applyBorder="1" applyAlignment="1">
      <alignment vertical="center" wrapText="1"/>
    </xf>
    <xf numFmtId="9" fontId="13" fillId="0" borderId="14" xfId="1" applyFont="1" applyFill="1" applyBorder="1" applyAlignment="1">
      <alignment vertical="center"/>
    </xf>
    <xf numFmtId="0" fontId="17" fillId="0" borderId="15" xfId="0" applyFont="1" applyBorder="1" applyAlignment="1">
      <alignment vertical="center" wrapText="1"/>
    </xf>
    <xf numFmtId="9" fontId="13" fillId="0" borderId="15" xfId="1" applyFont="1" applyFill="1" applyBorder="1" applyAlignment="1">
      <alignment vertical="center"/>
    </xf>
    <xf numFmtId="0" fontId="17" fillId="0" borderId="12" xfId="0" applyFont="1" applyBorder="1" applyAlignment="1">
      <alignment vertical="center" wrapText="1"/>
    </xf>
    <xf numFmtId="3" fontId="17" fillId="0" borderId="12" xfId="0" applyNumberFormat="1" applyFont="1" applyBorder="1" applyAlignment="1">
      <alignment horizontal="right" vertical="center" wrapText="1"/>
    </xf>
    <xf numFmtId="9" fontId="13" fillId="0" borderId="12" xfId="1" applyFont="1" applyFill="1" applyBorder="1" applyAlignment="1">
      <alignment vertical="center"/>
    </xf>
    <xf numFmtId="0" fontId="17" fillId="0" borderId="0" xfId="0" applyFont="1" applyAlignment="1">
      <alignment vertical="center" wrapText="1"/>
    </xf>
    <xf numFmtId="3" fontId="17" fillId="0" borderId="0" xfId="0" applyNumberFormat="1" applyFont="1" applyAlignment="1">
      <alignment horizontal="right" vertical="center" wrapText="1"/>
    </xf>
    <xf numFmtId="9" fontId="13" fillId="0" borderId="0" xfId="1" applyFont="1" applyFill="1" applyBorder="1" applyAlignment="1">
      <alignment vertical="center"/>
    </xf>
    <xf numFmtId="0" fontId="26" fillId="2" borderId="9" xfId="0" applyFont="1" applyFill="1" applyBorder="1" applyAlignment="1">
      <alignment horizontal="left" vertical="center" wrapText="1" indent="6"/>
    </xf>
    <xf numFmtId="0" fontId="14" fillId="0" borderId="9" xfId="0" applyFont="1" applyBorder="1" applyAlignment="1">
      <alignment vertical="center"/>
    </xf>
    <xf numFmtId="0" fontId="13" fillId="0" borderId="9" xfId="0" applyFont="1" applyBorder="1" applyAlignment="1">
      <alignment vertical="center" wrapText="1"/>
    </xf>
    <xf numFmtId="0" fontId="28" fillId="0" borderId="16" xfId="0" applyFont="1" applyBorder="1" applyAlignment="1">
      <alignment horizontal="left" vertical="center"/>
    </xf>
    <xf numFmtId="164" fontId="13" fillId="0" borderId="16" xfId="0" applyNumberFormat="1" applyFont="1" applyBorder="1" applyAlignment="1">
      <alignment vertical="center"/>
    </xf>
    <xf numFmtId="9" fontId="13" fillId="0" borderId="16" xfId="1" applyFont="1" applyFill="1" applyBorder="1" applyAlignment="1">
      <alignment vertical="center"/>
    </xf>
    <xf numFmtId="0" fontId="14" fillId="0" borderId="9" xfId="0" applyFont="1" applyBorder="1" applyAlignment="1">
      <alignment horizontal="center" vertical="top"/>
    </xf>
    <xf numFmtId="0" fontId="14" fillId="0" borderId="9" xfId="0" applyFont="1" applyBorder="1" applyAlignment="1">
      <alignment horizontal="center" vertical="top" wrapText="1"/>
    </xf>
    <xf numFmtId="3" fontId="13" fillId="0" borderId="9" xfId="0" applyNumberFormat="1" applyFont="1" applyBorder="1" applyAlignment="1">
      <alignment vertical="center"/>
    </xf>
    <xf numFmtId="164" fontId="15" fillId="2" borderId="10" xfId="0" applyNumberFormat="1" applyFont="1" applyFill="1" applyBorder="1" applyAlignment="1" applyProtection="1">
      <alignment horizontal="right" vertical="center" wrapText="1"/>
      <protection locked="0"/>
    </xf>
    <xf numFmtId="164" fontId="15" fillId="2" borderId="9" xfId="0" applyNumberFormat="1" applyFont="1" applyFill="1" applyBorder="1" applyAlignment="1" applyProtection="1">
      <alignment horizontal="right" vertical="center" wrapText="1"/>
      <protection locked="0"/>
    </xf>
    <xf numFmtId="164" fontId="18" fillId="0" borderId="9" xfId="0" applyNumberFormat="1" applyFont="1" applyBorder="1" applyAlignment="1" applyProtection="1">
      <alignment vertical="center"/>
      <protection locked="0"/>
    </xf>
    <xf numFmtId="3" fontId="17" fillId="0" borderId="14" xfId="0" applyNumberFormat="1" applyFont="1" applyBorder="1" applyAlignment="1" applyProtection="1">
      <alignment horizontal="right" vertical="center" wrapText="1"/>
      <protection locked="0"/>
    </xf>
    <xf numFmtId="3" fontId="17" fillId="0" borderId="9" xfId="0" applyNumberFormat="1" applyFont="1" applyBorder="1" applyAlignment="1" applyProtection="1">
      <alignment horizontal="right" vertical="center" wrapText="1"/>
      <protection locked="0"/>
    </xf>
    <xf numFmtId="3" fontId="17" fillId="0" borderId="15" xfId="0" applyNumberFormat="1" applyFont="1" applyBorder="1" applyAlignment="1" applyProtection="1">
      <alignment horizontal="right" vertical="center" wrapText="1"/>
      <protection locked="0"/>
    </xf>
    <xf numFmtId="164" fontId="13" fillId="0" borderId="10" xfId="0" applyNumberFormat="1" applyFont="1" applyBorder="1" applyAlignment="1" applyProtection="1">
      <alignment vertical="center"/>
      <protection locked="0"/>
    </xf>
    <xf numFmtId="164" fontId="27" fillId="0" borderId="9" xfId="0" applyNumberFormat="1" applyFont="1" applyBorder="1" applyAlignment="1" applyProtection="1">
      <alignment vertical="center"/>
      <protection locked="0"/>
    </xf>
    <xf numFmtId="164" fontId="13" fillId="0" borderId="9" xfId="0" applyNumberFormat="1" applyFont="1" applyBorder="1" applyAlignment="1" applyProtection="1">
      <alignment vertical="center"/>
      <protection locked="0"/>
    </xf>
    <xf numFmtId="164" fontId="19" fillId="0" borderId="9" xfId="0" applyNumberFormat="1" applyFont="1" applyBorder="1" applyAlignment="1" applyProtection="1">
      <alignment vertical="center"/>
      <protection locked="0"/>
    </xf>
    <xf numFmtId="0" fontId="5" fillId="4" borderId="0" xfId="2" applyFont="1" applyFill="1" applyProtection="1">
      <protection locked="0"/>
    </xf>
    <xf numFmtId="0" fontId="5" fillId="0" borderId="0" xfId="2" applyFont="1" applyProtection="1">
      <protection locked="0"/>
    </xf>
    <xf numFmtId="0" fontId="6" fillId="4" borderId="0" xfId="2" applyFont="1" applyFill="1" applyProtection="1">
      <protection locked="0"/>
    </xf>
    <xf numFmtId="0" fontId="5" fillId="4" borderId="0" xfId="2" applyFont="1" applyFill="1" applyAlignment="1" applyProtection="1">
      <alignment vertical="top"/>
      <protection locked="0"/>
    </xf>
    <xf numFmtId="0" fontId="5" fillId="0" borderId="0" xfId="2" applyFont="1" applyAlignment="1" applyProtection="1">
      <alignment vertical="top"/>
      <protection locked="0"/>
    </xf>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0" fontId="34" fillId="0" borderId="0" xfId="2" applyFont="1" applyAlignment="1" applyProtection="1">
      <alignment horizontal="center" vertical="top" wrapText="1"/>
      <protection locked="0"/>
    </xf>
    <xf numFmtId="0" fontId="31" fillId="4" borderId="0" xfId="2" applyFont="1" applyFill="1" applyProtection="1">
      <protection locked="0"/>
    </xf>
    <xf numFmtId="0" fontId="4" fillId="4" borderId="0" xfId="2" applyFont="1" applyFill="1" applyProtection="1">
      <protection locked="0"/>
    </xf>
    <xf numFmtId="0" fontId="7" fillId="4" borderId="0" xfId="2" applyFont="1" applyFill="1" applyProtection="1">
      <protection locked="0"/>
    </xf>
    <xf numFmtId="0" fontId="11" fillId="0" borderId="0" xfId="2" applyFont="1" applyProtection="1">
      <protection locked="0"/>
    </xf>
    <xf numFmtId="0" fontId="11" fillId="4" borderId="0" xfId="2" applyFont="1" applyFill="1" applyProtection="1">
      <protection locked="0"/>
    </xf>
    <xf numFmtId="0" fontId="10" fillId="0" borderId="9" xfId="2" applyFont="1" applyBorder="1" applyAlignment="1" applyProtection="1">
      <alignment horizontal="center" vertical="center" wrapText="1"/>
      <protection locked="0"/>
    </xf>
    <xf numFmtId="0" fontId="6" fillId="0" borderId="9" xfId="2" applyFont="1" applyBorder="1" applyAlignment="1" applyProtection="1">
      <alignment horizontal="left" vertical="center" wrapText="1"/>
      <protection locked="0"/>
    </xf>
    <xf numFmtId="164" fontId="6" fillId="0" borderId="9" xfId="2" applyNumberFormat="1" applyFont="1" applyBorder="1" applyAlignment="1" applyProtection="1">
      <alignment horizontal="center" vertical="center" wrapText="1"/>
      <protection locked="0"/>
    </xf>
    <xf numFmtId="165" fontId="6" fillId="0" borderId="9" xfId="2" applyNumberFormat="1" applyFont="1" applyBorder="1" applyAlignment="1" applyProtection="1">
      <alignment horizontal="center" vertical="center" wrapText="1"/>
      <protection locked="0"/>
    </xf>
    <xf numFmtId="0" fontId="10" fillId="3" borderId="9" xfId="2" applyFont="1" applyFill="1" applyBorder="1" applyAlignment="1" applyProtection="1">
      <alignment horizontal="center" vertical="center" wrapText="1"/>
      <protection locked="0"/>
    </xf>
    <xf numFmtId="0" fontId="6" fillId="3" borderId="9" xfId="2" applyFont="1" applyFill="1" applyBorder="1" applyAlignment="1" applyProtection="1">
      <alignment horizontal="left" vertical="center" wrapText="1"/>
      <protection locked="0"/>
    </xf>
    <xf numFmtId="164" fontId="6" fillId="3" borderId="9" xfId="2" applyNumberFormat="1" applyFont="1" applyFill="1" applyBorder="1" applyAlignment="1" applyProtection="1">
      <alignment horizontal="center" vertical="center" wrapText="1"/>
      <protection locked="0"/>
    </xf>
    <xf numFmtId="165" fontId="6" fillId="3" borderId="9" xfId="2" applyNumberFormat="1" applyFont="1" applyFill="1" applyBorder="1" applyAlignment="1" applyProtection="1">
      <alignment horizontal="center" vertical="center" wrapText="1"/>
      <protection locked="0"/>
    </xf>
    <xf numFmtId="0" fontId="32" fillId="0" borderId="0" xfId="2" applyFont="1" applyAlignment="1" applyProtection="1">
      <alignment horizontal="center" vertical="top" wrapText="1"/>
      <protection locked="0"/>
    </xf>
    <xf numFmtId="3" fontId="13" fillId="0" borderId="0" xfId="0" applyNumberFormat="1" applyFont="1" applyAlignment="1">
      <alignment vertical="center"/>
    </xf>
    <xf numFmtId="0" fontId="14" fillId="0" borderId="20" xfId="0" applyFont="1" applyBorder="1" applyAlignment="1">
      <alignment horizontal="right" vertical="center"/>
    </xf>
    <xf numFmtId="164" fontId="37" fillId="0" borderId="20" xfId="0" applyNumberFormat="1" applyFont="1" applyBorder="1" applyAlignment="1">
      <alignment vertical="center"/>
    </xf>
    <xf numFmtId="0" fontId="38" fillId="0" borderId="20" xfId="0" applyFont="1" applyBorder="1" applyAlignment="1">
      <alignment horizontal="left" vertical="center" indent="2"/>
    </xf>
    <xf numFmtId="0" fontId="13" fillId="0" borderId="20" xfId="0" applyFont="1" applyBorder="1" applyAlignment="1">
      <alignment vertical="center"/>
    </xf>
    <xf numFmtId="0" fontId="13" fillId="0" borderId="0" xfId="0" applyFont="1" applyAlignment="1">
      <alignment horizontal="right" vertical="center"/>
    </xf>
    <xf numFmtId="9" fontId="23" fillId="0" borderId="0" xfId="0" applyNumberFormat="1" applyFont="1" applyAlignment="1">
      <alignment vertical="center"/>
    </xf>
    <xf numFmtId="167" fontId="37" fillId="0" borderId="20" xfId="1" applyNumberFormat="1" applyFont="1" applyFill="1" applyBorder="1" applyAlignment="1">
      <alignment vertical="center"/>
    </xf>
    <xf numFmtId="0" fontId="14" fillId="0" borderId="20" xfId="0" applyFont="1" applyBorder="1" applyAlignment="1">
      <alignment horizontal="right" vertical="center" wrapText="1"/>
    </xf>
    <xf numFmtId="166" fontId="37" fillId="3" borderId="20" xfId="0" applyNumberFormat="1" applyFont="1" applyFill="1" applyBorder="1" applyAlignment="1">
      <alignment vertical="center"/>
    </xf>
    <xf numFmtId="0" fontId="14" fillId="5" borderId="15" xfId="0" applyFont="1" applyFill="1" applyBorder="1" applyAlignment="1">
      <alignment horizontal="center" vertical="top" wrapText="1"/>
    </xf>
    <xf numFmtId="0" fontId="17" fillId="5" borderId="9" xfId="0" applyFont="1" applyFill="1" applyBorder="1" applyAlignment="1">
      <alignment vertical="center" wrapText="1"/>
    </xf>
    <xf numFmtId="3" fontId="17" fillId="5" borderId="9" xfId="0" applyNumberFormat="1" applyFont="1" applyFill="1" applyBorder="1" applyAlignment="1">
      <alignment horizontal="right" vertical="center" wrapText="1"/>
    </xf>
    <xf numFmtId="9" fontId="14" fillId="5" borderId="9" xfId="1" applyFont="1" applyFill="1" applyBorder="1" applyAlignment="1">
      <alignment vertical="center"/>
    </xf>
    <xf numFmtId="9" fontId="13" fillId="5" borderId="9" xfId="1" applyFont="1" applyFill="1" applyBorder="1" applyAlignment="1">
      <alignment vertical="center"/>
    </xf>
    <xf numFmtId="0" fontId="14" fillId="5" borderId="9" xfId="0" applyFont="1" applyFill="1" applyBorder="1" applyAlignment="1">
      <alignment horizontal="center" vertical="top" wrapText="1"/>
    </xf>
    <xf numFmtId="0" fontId="14" fillId="5" borderId="9" xfId="0" applyFont="1" applyFill="1" applyBorder="1" applyAlignment="1">
      <alignment vertical="center" wrapText="1"/>
    </xf>
    <xf numFmtId="164" fontId="22" fillId="5" borderId="9" xfId="0" applyNumberFormat="1" applyFont="1" applyFill="1" applyBorder="1" applyAlignment="1">
      <alignment vertical="center"/>
    </xf>
    <xf numFmtId="0" fontId="32" fillId="5" borderId="9" xfId="2" applyFont="1" applyFill="1" applyBorder="1" applyAlignment="1" applyProtection="1">
      <alignment horizontal="center" vertical="top" wrapText="1"/>
      <protection locked="0"/>
    </xf>
    <xf numFmtId="165" fontId="6" fillId="5" borderId="9" xfId="2" applyNumberFormat="1" applyFont="1" applyFill="1" applyBorder="1" applyAlignment="1" applyProtection="1">
      <alignment horizontal="center" vertical="center" wrapText="1"/>
      <protection locked="0"/>
    </xf>
    <xf numFmtId="0" fontId="8" fillId="4" borderId="18" xfId="2" applyFont="1" applyFill="1" applyBorder="1" applyProtection="1">
      <protection locked="0"/>
    </xf>
    <xf numFmtId="0" fontId="5" fillId="4" borderId="18" xfId="2" applyFont="1" applyFill="1" applyBorder="1" applyProtection="1">
      <protection locked="0"/>
    </xf>
    <xf numFmtId="0" fontId="28" fillId="0" borderId="20" xfId="0" applyFont="1" applyBorder="1" applyAlignment="1">
      <alignment horizontal="left" vertical="center"/>
    </xf>
    <xf numFmtId="164" fontId="13" fillId="0" borderId="20" xfId="0" applyNumberFormat="1" applyFont="1" applyBorder="1" applyAlignment="1">
      <alignment vertical="center"/>
    </xf>
    <xf numFmtId="9" fontId="13" fillId="0" borderId="20" xfId="1" applyFont="1" applyFill="1" applyBorder="1" applyAlignment="1">
      <alignment vertical="center"/>
    </xf>
    <xf numFmtId="0" fontId="15" fillId="2" borderId="14" xfId="0" applyFont="1" applyFill="1" applyBorder="1" applyAlignment="1">
      <alignment vertical="center" wrapText="1"/>
    </xf>
    <xf numFmtId="164" fontId="19" fillId="0" borderId="14" xfId="0" applyNumberFormat="1" applyFont="1" applyBorder="1" applyAlignment="1" applyProtection="1">
      <alignment vertical="center"/>
      <protection locked="0"/>
    </xf>
    <xf numFmtId="9" fontId="19" fillId="0" borderId="14" xfId="1" applyFont="1" applyFill="1" applyBorder="1" applyAlignment="1">
      <alignment vertical="center"/>
    </xf>
    <xf numFmtId="0" fontId="14" fillId="0" borderId="20" xfId="0" applyFont="1" applyBorder="1" applyAlignment="1">
      <alignment vertical="center"/>
    </xf>
    <xf numFmtId="0" fontId="28" fillId="0" borderId="20" xfId="0" applyFont="1" applyBorder="1" applyAlignment="1">
      <alignment vertical="center"/>
    </xf>
    <xf numFmtId="168" fontId="28" fillId="0" borderId="20" xfId="0" applyNumberFormat="1" applyFont="1" applyBorder="1" applyAlignment="1">
      <alignment vertical="center"/>
    </xf>
    <xf numFmtId="168" fontId="28" fillId="3" borderId="20" xfId="0" applyNumberFormat="1" applyFont="1" applyFill="1" applyBorder="1" applyAlignment="1">
      <alignment vertical="center"/>
    </xf>
    <xf numFmtId="9" fontId="6" fillId="0" borderId="0" xfId="1" applyFont="1" applyFill="1" applyBorder="1" applyAlignment="1" applyProtection="1">
      <alignment horizontal="center" vertical="center" wrapText="1"/>
      <protection locked="0"/>
    </xf>
    <xf numFmtId="0" fontId="14" fillId="0" borderId="0" xfId="0" applyFont="1" applyAlignment="1">
      <alignment horizontal="right" vertical="center"/>
    </xf>
    <xf numFmtId="0" fontId="19" fillId="0" borderId="0" xfId="4" applyFont="1" applyAlignment="1">
      <alignment vertical="center"/>
    </xf>
    <xf numFmtId="0" fontId="19" fillId="0" borderId="0" xfId="4" applyFont="1" applyAlignment="1">
      <alignment vertical="center" wrapText="1"/>
    </xf>
    <xf numFmtId="164" fontId="19" fillId="0" borderId="0" xfId="4" applyNumberFormat="1" applyFont="1" applyAlignment="1">
      <alignment horizontal="right" vertical="center"/>
    </xf>
    <xf numFmtId="0" fontId="28" fillId="0" borderId="0" xfId="4" applyFont="1" applyAlignment="1">
      <alignment vertical="center"/>
    </xf>
    <xf numFmtId="0" fontId="28" fillId="0" borderId="0" xfId="4" applyFont="1" applyAlignment="1">
      <alignment vertical="center" wrapText="1"/>
    </xf>
    <xf numFmtId="0" fontId="28" fillId="5" borderId="0" xfId="4" applyFont="1" applyFill="1" applyAlignment="1">
      <alignment vertical="center"/>
    </xf>
    <xf numFmtId="0" fontId="28" fillId="5" borderId="0" xfId="4" applyFont="1" applyFill="1" applyAlignment="1">
      <alignment vertical="center" wrapText="1"/>
    </xf>
    <xf numFmtId="164" fontId="28" fillId="5" borderId="0" xfId="4" applyNumberFormat="1" applyFont="1" applyFill="1" applyAlignment="1">
      <alignment horizontal="right" vertical="center"/>
    </xf>
    <xf numFmtId="164" fontId="28" fillId="0" borderId="0" xfId="4" applyNumberFormat="1" applyFont="1" applyAlignment="1">
      <alignment horizontal="right" vertical="center"/>
    </xf>
    <xf numFmtId="0" fontId="28" fillId="5" borderId="23" xfId="4" applyFont="1" applyFill="1" applyBorder="1" applyAlignment="1">
      <alignment horizontal="center" vertical="center" wrapText="1"/>
    </xf>
    <xf numFmtId="164" fontId="28" fillId="5" borderId="23" xfId="4" applyNumberFormat="1" applyFont="1" applyFill="1" applyBorder="1" applyAlignment="1">
      <alignment horizontal="center" vertical="center" wrapText="1"/>
    </xf>
    <xf numFmtId="164" fontId="44" fillId="5" borderId="23" xfId="4" applyNumberFormat="1" applyFont="1" applyFill="1" applyBorder="1" applyAlignment="1">
      <alignment horizontal="center" vertical="center" wrapText="1"/>
    </xf>
    <xf numFmtId="0" fontId="28" fillId="0" borderId="22" xfId="4" applyFont="1" applyBorder="1" applyAlignment="1">
      <alignment vertical="center" wrapText="1"/>
    </xf>
    <xf numFmtId="0" fontId="28" fillId="0" borderId="23" xfId="4" applyFont="1" applyBorder="1" applyAlignment="1">
      <alignment vertical="center" wrapText="1"/>
    </xf>
    <xf numFmtId="0" fontId="19" fillId="0" borderId="23" xfId="4" applyFont="1" applyBorder="1" applyAlignment="1">
      <alignment horizontal="center" vertical="center" wrapText="1"/>
    </xf>
    <xf numFmtId="164" fontId="19" fillId="0" borderId="23" xfId="4" applyNumberFormat="1" applyFont="1" applyBorder="1" applyAlignment="1">
      <alignment horizontal="right" vertical="center" wrapText="1"/>
    </xf>
    <xf numFmtId="0" fontId="28" fillId="0" borderId="25" xfId="4" applyFont="1" applyBorder="1" applyAlignment="1">
      <alignment vertical="center" wrapText="1"/>
    </xf>
    <xf numFmtId="0" fontId="19" fillId="0" borderId="23" xfId="4" applyFont="1" applyBorder="1" applyAlignment="1">
      <alignment vertical="center" wrapText="1"/>
    </xf>
    <xf numFmtId="0" fontId="29" fillId="0" borderId="23" xfId="4" applyFont="1" applyBorder="1" applyAlignment="1">
      <alignment vertical="center" wrapText="1"/>
    </xf>
    <xf numFmtId="0" fontId="29" fillId="0" borderId="23" xfId="4" applyFont="1" applyBorder="1" applyAlignment="1">
      <alignment horizontal="center" vertical="center" wrapText="1"/>
    </xf>
    <xf numFmtId="164" fontId="29" fillId="0" borderId="23" xfId="4" applyNumberFormat="1" applyFont="1" applyBorder="1" applyAlignment="1">
      <alignment horizontal="right" vertical="center" wrapText="1"/>
    </xf>
    <xf numFmtId="0" fontId="28" fillId="0" borderId="23" xfId="4" applyFont="1" applyBorder="1" applyAlignment="1">
      <alignment horizontal="center" vertical="center" wrapText="1"/>
    </xf>
    <xf numFmtId="164" fontId="28" fillId="0" borderId="23" xfId="4" applyNumberFormat="1" applyFont="1" applyBorder="1" applyAlignment="1">
      <alignment horizontal="right" vertical="center" wrapText="1"/>
    </xf>
    <xf numFmtId="0" fontId="29" fillId="0" borderId="23" xfId="4" applyFont="1" applyBorder="1" applyAlignment="1">
      <alignment horizontal="left" vertical="center" wrapText="1"/>
    </xf>
    <xf numFmtId="0" fontId="19" fillId="0" borderId="26" xfId="4" applyFont="1" applyBorder="1" applyAlignment="1">
      <alignment vertical="center" wrapText="1"/>
    </xf>
    <xf numFmtId="0" fontId="45" fillId="0" borderId="25" xfId="4" applyFont="1" applyBorder="1" applyAlignment="1">
      <alignment vertical="center" wrapText="1"/>
    </xf>
    <xf numFmtId="0" fontId="29" fillId="0" borderId="0" xfId="4" applyFont="1" applyAlignment="1">
      <alignment vertical="center"/>
    </xf>
    <xf numFmtId="0" fontId="28" fillId="0" borderId="22" xfId="4" applyFont="1" applyBorder="1" applyAlignment="1">
      <alignment horizontal="center" vertical="center" wrapText="1"/>
    </xf>
    <xf numFmtId="164" fontId="28" fillId="0" borderId="22" xfId="4" applyNumberFormat="1" applyFont="1" applyBorder="1" applyAlignment="1">
      <alignment horizontal="right" vertical="center" wrapText="1"/>
    </xf>
    <xf numFmtId="0" fontId="28" fillId="5" borderId="27" xfId="4" applyFont="1" applyFill="1" applyBorder="1" applyAlignment="1">
      <alignment vertical="center" wrapText="1"/>
    </xf>
    <xf numFmtId="0" fontId="28" fillId="5" borderId="23" xfId="4" applyFont="1" applyFill="1" applyBorder="1" applyAlignment="1">
      <alignment vertical="center" wrapText="1"/>
    </xf>
    <xf numFmtId="164" fontId="28" fillId="5" borderId="23" xfId="4" applyNumberFormat="1" applyFont="1" applyFill="1" applyBorder="1" applyAlignment="1">
      <alignment horizontal="right" vertical="center" wrapText="1"/>
    </xf>
    <xf numFmtId="0" fontId="28" fillId="0" borderId="28" xfId="4" applyFont="1" applyBorder="1" applyAlignment="1">
      <alignment vertical="center" wrapText="1"/>
    </xf>
    <xf numFmtId="0" fontId="28" fillId="0" borderId="26" xfId="4" applyFont="1" applyBorder="1" applyAlignment="1">
      <alignment vertical="center" wrapText="1"/>
    </xf>
    <xf numFmtId="164" fontId="28" fillId="0" borderId="23" xfId="4" applyNumberFormat="1" applyFont="1" applyBorder="1" applyAlignment="1">
      <alignment vertical="center" wrapText="1"/>
    </xf>
    <xf numFmtId="0" fontId="28" fillId="0" borderId="29" xfId="4" applyFont="1" applyBorder="1" applyAlignment="1">
      <alignment vertical="center" wrapText="1"/>
    </xf>
    <xf numFmtId="0" fontId="19" fillId="0" borderId="23" xfId="4" applyFont="1" applyBorder="1" applyAlignment="1">
      <alignment horizontal="left" vertical="center" wrapText="1"/>
    </xf>
    <xf numFmtId="164" fontId="19" fillId="0" borderId="23" xfId="4" applyNumberFormat="1" applyFont="1" applyBorder="1" applyAlignment="1">
      <alignment vertical="center" wrapText="1"/>
    </xf>
    <xf numFmtId="0" fontId="45" fillId="0" borderId="29" xfId="4" applyFont="1" applyBorder="1" applyAlignment="1">
      <alignment vertical="center" wrapText="1"/>
    </xf>
    <xf numFmtId="164" fontId="29" fillId="0" borderId="23" xfId="4" applyNumberFormat="1" applyFont="1" applyBorder="1" applyAlignment="1">
      <alignment vertical="center" wrapText="1"/>
    </xf>
    <xf numFmtId="0" fontId="29" fillId="0" borderId="0" xfId="4" applyFont="1" applyAlignment="1">
      <alignment vertical="center" wrapText="1"/>
    </xf>
    <xf numFmtId="0" fontId="28" fillId="5" borderId="24" xfId="4" applyFont="1" applyFill="1" applyBorder="1" applyAlignment="1">
      <alignment vertical="center" wrapText="1"/>
    </xf>
    <xf numFmtId="164" fontId="28" fillId="5" borderId="23" xfId="4" applyNumberFormat="1" applyFont="1" applyFill="1" applyBorder="1" applyAlignment="1">
      <alignment vertical="center" wrapText="1"/>
    </xf>
    <xf numFmtId="0" fontId="19" fillId="0" borderId="0" xfId="4" applyFont="1" applyAlignment="1">
      <alignment horizontal="center" vertical="center"/>
    </xf>
    <xf numFmtId="0" fontId="28" fillId="5" borderId="0" xfId="4" applyFont="1" applyFill="1" applyAlignment="1">
      <alignment horizontal="left" vertical="center"/>
    </xf>
    <xf numFmtId="0" fontId="28" fillId="5" borderId="0" xfId="4" applyFont="1" applyFill="1" applyAlignment="1">
      <alignment horizontal="center" vertical="center"/>
    </xf>
    <xf numFmtId="0" fontId="28" fillId="0" borderId="0" xfId="4" applyFont="1" applyAlignment="1">
      <alignment horizontal="left" vertical="center"/>
    </xf>
    <xf numFmtId="0" fontId="28" fillId="0" borderId="0" xfId="4" applyFont="1" applyAlignment="1">
      <alignment horizontal="center" vertical="center"/>
    </xf>
    <xf numFmtId="164" fontId="46" fillId="5" borderId="23" xfId="4" applyNumberFormat="1" applyFont="1" applyFill="1" applyBorder="1" applyAlignment="1">
      <alignment horizontal="center" vertical="center" wrapText="1"/>
    </xf>
    <xf numFmtId="0" fontId="19" fillId="5" borderId="23" xfId="4" applyFont="1" applyFill="1" applyBorder="1" applyAlignment="1">
      <alignment horizontal="center" vertical="center" wrapText="1"/>
    </xf>
    <xf numFmtId="164" fontId="19" fillId="5" borderId="23" xfId="4" applyNumberFormat="1" applyFont="1" applyFill="1" applyBorder="1" applyAlignment="1">
      <alignment horizontal="center" vertical="center" wrapText="1"/>
    </xf>
    <xf numFmtId="49" fontId="28" fillId="0" borderId="23" xfId="4" applyNumberFormat="1" applyFont="1" applyBorder="1" applyAlignment="1">
      <alignment horizontal="center" vertical="center" wrapText="1"/>
    </xf>
    <xf numFmtId="49" fontId="29" fillId="0" borderId="23" xfId="4" applyNumberFormat="1" applyFont="1" applyBorder="1" applyAlignment="1">
      <alignment horizontal="center" vertical="center" wrapText="1"/>
    </xf>
    <xf numFmtId="49" fontId="19" fillId="0" borderId="23" xfId="4" applyNumberFormat="1" applyFont="1" applyBorder="1" applyAlignment="1">
      <alignment horizontal="center" vertical="center" wrapText="1"/>
    </xf>
    <xf numFmtId="0" fontId="19" fillId="5" borderId="0" xfId="4" applyFont="1" applyFill="1" applyAlignment="1">
      <alignment vertical="center"/>
    </xf>
    <xf numFmtId="0" fontId="14" fillId="5" borderId="0" xfId="4" applyFont="1" applyFill="1" applyAlignment="1">
      <alignment vertical="center"/>
    </xf>
    <xf numFmtId="0" fontId="14" fillId="0" borderId="0" xfId="4" applyFont="1" applyAlignment="1">
      <alignment horizontal="center" vertical="center"/>
    </xf>
    <xf numFmtId="164" fontId="28" fillId="5" borderId="23" xfId="4" applyNumberFormat="1" applyFont="1" applyFill="1" applyBorder="1" applyAlignment="1">
      <alignment horizontal="center" vertical="top" wrapText="1"/>
    </xf>
    <xf numFmtId="0" fontId="14" fillId="5" borderId="23" xfId="4" applyFont="1" applyFill="1" applyBorder="1" applyAlignment="1">
      <alignment horizontal="center" vertical="top" wrapText="1"/>
    </xf>
    <xf numFmtId="0" fontId="28" fillId="0" borderId="0" xfId="4" applyFont="1" applyAlignment="1">
      <alignment horizontal="center" vertical="top"/>
    </xf>
    <xf numFmtId="0" fontId="14" fillId="0" borderId="23" xfId="4" applyFont="1" applyBorder="1" applyAlignment="1">
      <alignment horizontal="center" vertical="center" wrapText="1"/>
    </xf>
    <xf numFmtId="0" fontId="14" fillId="0" borderId="23" xfId="4" applyFont="1" applyBorder="1" applyAlignment="1">
      <alignment vertical="center" wrapText="1"/>
    </xf>
    <xf numFmtId="49" fontId="14" fillId="0" borderId="23" xfId="4" applyNumberFormat="1" applyFont="1" applyBorder="1" applyAlignment="1">
      <alignment horizontal="center" vertical="center" wrapText="1"/>
    </xf>
    <xf numFmtId="3" fontId="13" fillId="0" borderId="23" xfId="4" applyNumberFormat="1" applyFont="1" applyBorder="1" applyAlignment="1">
      <alignment horizontal="center" vertical="center" wrapText="1"/>
    </xf>
    <xf numFmtId="0" fontId="13" fillId="0" borderId="23" xfId="4" applyFont="1" applyBorder="1" applyAlignment="1">
      <alignment vertical="center" wrapText="1"/>
    </xf>
    <xf numFmtId="49" fontId="13" fillId="0" borderId="23" xfId="4" applyNumberFormat="1" applyFont="1" applyBorder="1" applyAlignment="1">
      <alignment horizontal="center" vertical="center" wrapText="1"/>
    </xf>
    <xf numFmtId="3" fontId="14" fillId="0" borderId="23" xfId="4" applyNumberFormat="1" applyFont="1" applyBorder="1" applyAlignment="1">
      <alignment horizontal="center" vertical="center" wrapText="1"/>
    </xf>
    <xf numFmtId="3" fontId="19" fillId="0" borderId="0" xfId="4" applyNumberFormat="1" applyFont="1" applyAlignment="1">
      <alignment vertical="center"/>
    </xf>
    <xf numFmtId="0" fontId="28" fillId="5" borderId="0" xfId="4" applyFont="1" applyFill="1" applyAlignment="1">
      <alignment horizontal="center" vertical="center" wrapText="1"/>
    </xf>
    <xf numFmtId="164" fontId="19" fillId="5" borderId="0" xfId="4" applyNumberFormat="1" applyFont="1" applyFill="1" applyAlignment="1">
      <alignment horizontal="right" vertical="center"/>
    </xf>
    <xf numFmtId="0" fontId="28" fillId="0" borderId="0" xfId="4" applyFont="1" applyAlignment="1">
      <alignment horizontal="center" vertical="center" wrapText="1"/>
    </xf>
    <xf numFmtId="0" fontId="19" fillId="0" borderId="23" xfId="4" applyFont="1" applyBorder="1" applyAlignment="1">
      <alignment vertical="center"/>
    </xf>
    <xf numFmtId="164" fontId="19" fillId="0" borderId="23" xfId="4" applyNumberFormat="1" applyFont="1" applyBorder="1" applyAlignment="1">
      <alignment horizontal="right" vertical="center"/>
    </xf>
    <xf numFmtId="0" fontId="19" fillId="0" borderId="27" xfId="4" applyFont="1" applyBorder="1" applyAlignment="1">
      <alignment vertical="center"/>
    </xf>
    <xf numFmtId="0" fontId="27" fillId="0" borderId="23" xfId="4" applyFont="1" applyBorder="1" applyAlignment="1">
      <alignment horizontal="left" vertical="center" wrapText="1"/>
    </xf>
    <xf numFmtId="0" fontId="29" fillId="0" borderId="23" xfId="4" applyFont="1" applyBorder="1" applyAlignment="1">
      <alignment vertical="center"/>
    </xf>
    <xf numFmtId="164" fontId="29" fillId="0" borderId="23" xfId="4" applyNumberFormat="1" applyFont="1" applyBorder="1" applyAlignment="1">
      <alignment horizontal="right" vertical="center"/>
    </xf>
    <xf numFmtId="0" fontId="47" fillId="0" borderId="27" xfId="4" applyFont="1" applyBorder="1" applyAlignment="1">
      <alignment vertical="center"/>
    </xf>
    <xf numFmtId="0" fontId="48" fillId="7" borderId="27" xfId="5" applyFill="1" applyBorder="1" applyAlignment="1">
      <alignment vertical="top" wrapText="1"/>
    </xf>
    <xf numFmtId="0" fontId="28" fillId="0" borderId="23" xfId="4" applyFont="1" applyBorder="1" applyAlignment="1">
      <alignment vertical="center"/>
    </xf>
    <xf numFmtId="164" fontId="28" fillId="0" borderId="23" xfId="4" applyNumberFormat="1" applyFont="1" applyBorder="1" applyAlignment="1">
      <alignment horizontal="right" vertical="center"/>
    </xf>
    <xf numFmtId="9" fontId="19" fillId="0" borderId="23" xfId="6" applyFont="1" applyBorder="1" applyAlignment="1">
      <alignment horizontal="right" vertical="center"/>
    </xf>
    <xf numFmtId="0" fontId="50" fillId="0" borderId="0" xfId="4" applyFont="1"/>
    <xf numFmtId="0" fontId="51" fillId="0" borderId="0" xfId="4" applyFont="1"/>
    <xf numFmtId="0" fontId="52" fillId="0" borderId="0" xfId="4" applyFont="1"/>
    <xf numFmtId="0" fontId="53" fillId="0" borderId="0" xfId="4" applyFont="1" applyAlignment="1">
      <alignment vertical="center"/>
    </xf>
    <xf numFmtId="0" fontId="54" fillId="0" borderId="0" xfId="4" applyFont="1" applyAlignment="1">
      <alignment horizontal="center"/>
    </xf>
    <xf numFmtId="0" fontId="55" fillId="5" borderId="23" xfId="4" applyFont="1" applyFill="1" applyBorder="1" applyAlignment="1">
      <alignment horizontal="center" vertical="center" wrapText="1"/>
    </xf>
    <xf numFmtId="1" fontId="55" fillId="5" borderId="23" xfId="4" applyNumberFormat="1" applyFont="1" applyFill="1" applyBorder="1" applyAlignment="1">
      <alignment horizontal="center" vertical="center" wrapText="1"/>
    </xf>
    <xf numFmtId="1" fontId="56" fillId="5" borderId="23" xfId="4" applyNumberFormat="1" applyFont="1" applyFill="1" applyBorder="1" applyAlignment="1">
      <alignment horizontal="center" vertical="center" wrapText="1"/>
    </xf>
    <xf numFmtId="14" fontId="55" fillId="5" borderId="23" xfId="4" applyNumberFormat="1" applyFont="1" applyFill="1" applyBorder="1" applyAlignment="1">
      <alignment horizontal="center" vertical="top" wrapText="1"/>
    </xf>
    <xf numFmtId="0" fontId="55" fillId="0" borderId="23" xfId="4" applyFont="1" applyBorder="1" applyAlignment="1">
      <alignment horizontal="center" vertical="center" wrapText="1"/>
    </xf>
    <xf numFmtId="1" fontId="55" fillId="0" borderId="23" xfId="4" applyNumberFormat="1" applyFont="1" applyBorder="1" applyAlignment="1">
      <alignment horizontal="center" vertical="center" wrapText="1"/>
    </xf>
    <xf numFmtId="1" fontId="56" fillId="0" borderId="23" xfId="4" applyNumberFormat="1" applyFont="1" applyBorder="1" applyAlignment="1">
      <alignment horizontal="center" vertical="center" wrapText="1"/>
    </xf>
    <xf numFmtId="14" fontId="55" fillId="0" borderId="23" xfId="4" applyNumberFormat="1" applyFont="1" applyBorder="1" applyAlignment="1">
      <alignment horizontal="center" vertical="top" wrapText="1"/>
    </xf>
    <xf numFmtId="0" fontId="55" fillId="5" borderId="23" xfId="4" applyFont="1" applyFill="1" applyBorder="1" applyAlignment="1">
      <alignment horizontal="left" vertical="center"/>
    </xf>
    <xf numFmtId="14" fontId="55" fillId="5" borderId="23" xfId="4" applyNumberFormat="1" applyFont="1" applyFill="1" applyBorder="1" applyAlignment="1">
      <alignment horizontal="center" vertical="center" wrapText="1"/>
    </xf>
    <xf numFmtId="14" fontId="56" fillId="5" borderId="23" xfId="4" applyNumberFormat="1" applyFont="1" applyFill="1" applyBorder="1" applyAlignment="1">
      <alignment vertical="center" wrapText="1"/>
    </xf>
    <xf numFmtId="0" fontId="52" fillId="0" borderId="23" xfId="4" applyFont="1" applyBorder="1" applyAlignment="1">
      <alignment horizontal="center" vertical="top" wrapText="1"/>
    </xf>
    <xf numFmtId="0" fontId="52" fillId="0" borderId="23" xfId="4" applyFont="1" applyBorder="1" applyAlignment="1">
      <alignment vertical="top" wrapText="1"/>
    </xf>
    <xf numFmtId="0" fontId="57" fillId="0" borderId="23" xfId="4" applyFont="1" applyBorder="1" applyAlignment="1">
      <alignment vertical="top" wrapText="1"/>
    </xf>
    <xf numFmtId="2" fontId="52" fillId="0" borderId="23" xfId="4" applyNumberFormat="1" applyFont="1" applyBorder="1" applyAlignment="1">
      <alignment horizontal="left" vertical="top" indent="2"/>
    </xf>
    <xf numFmtId="2" fontId="51" fillId="0" borderId="23" xfId="4" applyNumberFormat="1" applyFont="1" applyBorder="1" applyAlignment="1">
      <alignment vertical="top"/>
    </xf>
    <xf numFmtId="0" fontId="50" fillId="0" borderId="0" xfId="4" applyFont="1" applyAlignment="1">
      <alignment vertical="top"/>
    </xf>
    <xf numFmtId="0" fontId="57" fillId="0" borderId="25" xfId="4" applyFont="1" applyBorder="1" applyAlignment="1">
      <alignment vertical="top" wrapText="1"/>
    </xf>
    <xf numFmtId="2" fontId="52" fillId="0" borderId="23" xfId="4" applyNumberFormat="1" applyFont="1" applyBorder="1" applyAlignment="1">
      <alignment horizontal="left" vertical="top" wrapText="1" indent="2"/>
    </xf>
    <xf numFmtId="2" fontId="51" fillId="0" borderId="23" xfId="4" applyNumberFormat="1" applyFont="1" applyBorder="1" applyAlignment="1">
      <alignment vertical="top" wrapText="1"/>
    </xf>
    <xf numFmtId="9" fontId="58" fillId="8" borderId="0" xfId="4" applyNumberFormat="1" applyFont="1" applyFill="1" applyAlignment="1">
      <alignment vertical="top"/>
    </xf>
    <xf numFmtId="2" fontId="55" fillId="5" borderId="23" xfId="4" applyNumberFormat="1" applyFont="1" applyFill="1" applyBorder="1" applyAlignment="1">
      <alignment horizontal="left" vertical="center" wrapText="1" indent="2"/>
    </xf>
    <xf numFmtId="2" fontId="56" fillId="5" borderId="23" xfId="4" applyNumberFormat="1" applyFont="1" applyFill="1" applyBorder="1" applyAlignment="1">
      <alignment vertical="top" wrapText="1"/>
    </xf>
    <xf numFmtId="2" fontId="50" fillId="0" borderId="23" xfId="4" applyNumberFormat="1" applyFont="1" applyBorder="1" applyAlignment="1">
      <alignment horizontal="left" indent="2"/>
    </xf>
    <xf numFmtId="0" fontId="52" fillId="0" borderId="23" xfId="4" applyFont="1" applyBorder="1" applyAlignment="1">
      <alignment wrapText="1"/>
    </xf>
    <xf numFmtId="164" fontId="52" fillId="0" borderId="23" xfId="4" applyNumberFormat="1" applyFont="1" applyBorder="1" applyAlignment="1">
      <alignment horizontal="left" vertical="top" wrapText="1" indent="2"/>
    </xf>
    <xf numFmtId="164" fontId="51" fillId="0" borderId="23" xfId="4" applyNumberFormat="1" applyFont="1" applyBorder="1" applyAlignment="1">
      <alignment vertical="top" wrapText="1"/>
    </xf>
    <xf numFmtId="14" fontId="55" fillId="5" borderId="23" xfId="4" applyNumberFormat="1" applyFont="1" applyFill="1" applyBorder="1" applyAlignment="1">
      <alignment horizontal="left" vertical="center" wrapText="1" indent="2"/>
    </xf>
    <xf numFmtId="14" fontId="56" fillId="5" borderId="23" xfId="4" applyNumberFormat="1" applyFont="1" applyFill="1" applyBorder="1" applyAlignment="1">
      <alignment vertical="top" wrapText="1"/>
    </xf>
    <xf numFmtId="168" fontId="52" fillId="0" borderId="23" xfId="4" applyNumberFormat="1" applyFont="1" applyBorder="1" applyAlignment="1">
      <alignment horizontal="left" vertical="top" wrapText="1" indent="2"/>
    </xf>
    <xf numFmtId="168" fontId="51" fillId="0" borderId="23" xfId="4" applyNumberFormat="1" applyFont="1" applyBorder="1" applyAlignment="1">
      <alignment vertical="top" wrapText="1"/>
    </xf>
    <xf numFmtId="0" fontId="52" fillId="0" borderId="23" xfId="4" applyFont="1" applyBorder="1" applyAlignment="1">
      <alignment vertical="top"/>
    </xf>
    <xf numFmtId="168" fontId="52" fillId="0" borderId="23" xfId="4" applyNumberFormat="1" applyFont="1" applyBorder="1" applyAlignment="1">
      <alignment horizontal="left" vertical="top" indent="2"/>
    </xf>
    <xf numFmtId="168" fontId="51" fillId="0" borderId="23" xfId="4" applyNumberFormat="1" applyFont="1" applyBorder="1" applyAlignment="1">
      <alignment vertical="top"/>
    </xf>
    <xf numFmtId="3" fontId="50" fillId="0" borderId="23" xfId="4" applyNumberFormat="1" applyFont="1" applyBorder="1" applyAlignment="1">
      <alignment horizontal="left" vertical="top" wrapText="1"/>
    </xf>
    <xf numFmtId="3" fontId="51" fillId="0" borderId="23" xfId="4" applyNumberFormat="1" applyFont="1" applyBorder="1" applyAlignment="1">
      <alignment vertical="top" wrapText="1"/>
    </xf>
    <xf numFmtId="167" fontId="51" fillId="0" borderId="23" xfId="4" applyNumberFormat="1" applyFont="1" applyBorder="1" applyAlignment="1">
      <alignment vertical="top" wrapText="1"/>
    </xf>
    <xf numFmtId="14" fontId="59" fillId="5" borderId="23" xfId="4" applyNumberFormat="1" applyFont="1" applyFill="1" applyBorder="1" applyAlignment="1">
      <alignment horizontal="center" vertical="center" wrapText="1"/>
    </xf>
    <xf numFmtId="0" fontId="52" fillId="0" borderId="23" xfId="4" applyFont="1" applyBorder="1"/>
    <xf numFmtId="164" fontId="50" fillId="0" borderId="23" xfId="4" applyNumberFormat="1" applyFont="1" applyBorder="1"/>
    <xf numFmtId="164" fontId="51" fillId="0" borderId="23" xfId="4" applyNumberFormat="1" applyFont="1" applyBorder="1" applyAlignment="1">
      <alignment vertical="top"/>
    </xf>
    <xf numFmtId="0" fontId="52" fillId="0" borderId="23" xfId="4" applyFont="1" applyBorder="1" applyAlignment="1">
      <alignment horizontal="left" vertical="top" wrapText="1" indent="2"/>
    </xf>
    <xf numFmtId="9" fontId="50" fillId="0" borderId="23" xfId="6" applyFont="1" applyBorder="1" applyAlignment="1">
      <alignment horizontal="right" vertical="center"/>
    </xf>
    <xf numFmtId="9" fontId="51" fillId="0" borderId="23" xfId="6" applyFont="1" applyBorder="1" applyAlignment="1">
      <alignment vertical="top"/>
    </xf>
    <xf numFmtId="0" fontId="42" fillId="0" borderId="9" xfId="4" applyBorder="1"/>
    <xf numFmtId="0" fontId="42" fillId="0" borderId="9" xfId="4" applyBorder="1" applyAlignment="1">
      <alignment wrapText="1"/>
    </xf>
    <xf numFmtId="3" fontId="42" fillId="0" borderId="9" xfId="4" applyNumberFormat="1" applyBorder="1"/>
    <xf numFmtId="2" fontId="42" fillId="0" borderId="9" xfId="4" applyNumberFormat="1" applyBorder="1"/>
    <xf numFmtId="164" fontId="42" fillId="0" borderId="9" xfId="4" applyNumberFormat="1" applyBorder="1"/>
    <xf numFmtId="167" fontId="42" fillId="0" borderId="9" xfId="4" applyNumberFormat="1" applyBorder="1"/>
    <xf numFmtId="0" fontId="13" fillId="0" borderId="0" xfId="0" applyFont="1" applyAlignment="1">
      <alignment wrapText="1"/>
    </xf>
    <xf numFmtId="164" fontId="13" fillId="0" borderId="0" xfId="0" applyNumberFormat="1" applyFont="1" applyAlignment="1">
      <alignment horizontal="right"/>
    </xf>
    <xf numFmtId="0" fontId="28" fillId="0" borderId="0" xfId="0" applyFont="1" applyAlignment="1">
      <alignment vertical="top"/>
    </xf>
    <xf numFmtId="0" fontId="28" fillId="0" borderId="0" xfId="0" applyFont="1" applyAlignment="1">
      <alignment vertical="top" wrapText="1"/>
    </xf>
    <xf numFmtId="0" fontId="28" fillId="5" borderId="0" xfId="0" applyFont="1" applyFill="1" applyAlignment="1">
      <alignment vertical="center"/>
    </xf>
    <xf numFmtId="0" fontId="28" fillId="5" borderId="0" xfId="0" applyFont="1" applyFill="1" applyAlignment="1">
      <alignment vertical="center" wrapText="1"/>
    </xf>
    <xf numFmtId="164" fontId="28" fillId="5" borderId="0" xfId="0" applyNumberFormat="1" applyFont="1" applyFill="1" applyAlignment="1">
      <alignment horizontal="right" vertical="center"/>
    </xf>
    <xf numFmtId="0" fontId="28" fillId="0" borderId="0" xfId="0" applyFont="1" applyAlignment="1">
      <alignment vertical="center"/>
    </xf>
    <xf numFmtId="0" fontId="28" fillId="0" borderId="0" xfId="0" applyFont="1" applyAlignment="1">
      <alignment vertical="center" wrapText="1"/>
    </xf>
    <xf numFmtId="164" fontId="28" fillId="0" borderId="0" xfId="0" applyNumberFormat="1" applyFont="1" applyAlignment="1">
      <alignment horizontal="right" vertical="center"/>
    </xf>
    <xf numFmtId="164" fontId="28" fillId="5" borderId="23" xfId="0" applyNumberFormat="1" applyFont="1" applyFill="1" applyBorder="1" applyAlignment="1">
      <alignment horizontal="center" vertical="center" wrapText="1"/>
    </xf>
    <xf numFmtId="164" fontId="44" fillId="5" borderId="23" xfId="0" applyNumberFormat="1" applyFont="1" applyFill="1" applyBorder="1" applyAlignment="1">
      <alignment horizontal="center" vertical="top" wrapText="1"/>
    </xf>
    <xf numFmtId="0" fontId="17" fillId="0" borderId="23" xfId="0" applyFont="1" applyBorder="1" applyAlignment="1">
      <alignment horizontal="center" vertical="center" wrapText="1"/>
    </xf>
    <xf numFmtId="0" fontId="17" fillId="0" borderId="23" xfId="0" applyFont="1" applyBorder="1" applyAlignment="1">
      <alignment vertical="center" wrapText="1"/>
    </xf>
    <xf numFmtId="49" fontId="15" fillId="0" borderId="23" xfId="0" applyNumberFormat="1" applyFont="1" applyBorder="1" applyAlignment="1">
      <alignment horizontal="center" vertical="center" wrapText="1"/>
    </xf>
    <xf numFmtId="3" fontId="13" fillId="0" borderId="23" xfId="0" applyNumberFormat="1" applyFont="1" applyBorder="1"/>
    <xf numFmtId="0" fontId="15" fillId="0" borderId="23" xfId="0" applyFont="1" applyBorder="1" applyAlignment="1">
      <alignment vertical="center" wrapText="1"/>
    </xf>
    <xf numFmtId="3" fontId="13" fillId="0" borderId="23" xfId="0" applyNumberFormat="1" applyFont="1" applyBorder="1" applyAlignment="1">
      <alignment vertical="center"/>
    </xf>
    <xf numFmtId="49" fontId="17" fillId="0" borderId="23" xfId="0" applyNumberFormat="1" applyFont="1" applyBorder="1" applyAlignment="1">
      <alignment horizontal="center" vertical="center" wrapText="1"/>
    </xf>
    <xf numFmtId="3" fontId="14" fillId="0" borderId="23" xfId="0" applyNumberFormat="1" applyFont="1" applyBorder="1" applyAlignment="1">
      <alignment vertical="center"/>
    </xf>
    <xf numFmtId="0" fontId="17" fillId="5" borderId="23" xfId="0" applyFont="1" applyFill="1" applyBorder="1" applyAlignment="1">
      <alignment vertical="center" wrapText="1"/>
    </xf>
    <xf numFmtId="49" fontId="17" fillId="5" borderId="23" xfId="0" applyNumberFormat="1" applyFont="1" applyFill="1" applyBorder="1" applyAlignment="1">
      <alignment horizontal="center" vertical="center" wrapText="1"/>
    </xf>
    <xf numFmtId="3" fontId="14" fillId="5" borderId="23" xfId="0" applyNumberFormat="1" applyFont="1" applyFill="1" applyBorder="1" applyAlignment="1">
      <alignment vertical="center"/>
    </xf>
    <xf numFmtId="0" fontId="17" fillId="0" borderId="23" xfId="0" applyFont="1" applyBorder="1" applyAlignment="1">
      <alignment horizontal="justify" vertical="center" wrapText="1"/>
    </xf>
    <xf numFmtId="0" fontId="15" fillId="5" borderId="23" xfId="0" applyFont="1" applyFill="1" applyBorder="1" applyAlignment="1">
      <alignment vertical="center" wrapText="1"/>
    </xf>
    <xf numFmtId="0" fontId="17" fillId="5" borderId="23" xfId="0" applyFont="1" applyFill="1" applyBorder="1" applyAlignment="1">
      <alignment horizontal="justify" vertical="center" wrapText="1"/>
    </xf>
    <xf numFmtId="49" fontId="15" fillId="5" borderId="23" xfId="0" applyNumberFormat="1" applyFont="1" applyFill="1" applyBorder="1" applyAlignment="1">
      <alignment horizontal="center" vertical="center" wrapText="1"/>
    </xf>
    <xf numFmtId="0" fontId="28" fillId="5" borderId="0" xfId="0" applyFont="1" applyFill="1"/>
    <xf numFmtId="0" fontId="28" fillId="5" borderId="0" xfId="0" applyFont="1" applyFill="1" applyAlignment="1">
      <alignment horizontal="left" vertical="top"/>
    </xf>
    <xf numFmtId="0" fontId="28" fillId="5" borderId="0" xfId="0" applyFont="1" applyFill="1" applyAlignment="1">
      <alignment horizontal="center"/>
    </xf>
    <xf numFmtId="164" fontId="28" fillId="5" borderId="0" xfId="0" applyNumberFormat="1" applyFont="1" applyFill="1" applyAlignment="1">
      <alignment horizontal="right"/>
    </xf>
    <xf numFmtId="164" fontId="61" fillId="5" borderId="23" xfId="0" applyNumberFormat="1" applyFont="1" applyFill="1" applyBorder="1" applyAlignment="1">
      <alignment horizontal="center" wrapText="1"/>
    </xf>
    <xf numFmtId="0" fontId="13" fillId="0" borderId="23" xfId="0" applyFont="1" applyBorder="1"/>
    <xf numFmtId="164" fontId="15" fillId="0" borderId="23" xfId="0" applyNumberFormat="1" applyFont="1" applyBorder="1" applyAlignment="1">
      <alignment vertical="center" wrapText="1"/>
    </xf>
    <xf numFmtId="164" fontId="13" fillId="0" borderId="23" xfId="0" applyNumberFormat="1" applyFont="1" applyBorder="1" applyAlignment="1">
      <alignment vertical="center"/>
    </xf>
    <xf numFmtId="164" fontId="17" fillId="0" borderId="23" xfId="0" applyNumberFormat="1" applyFont="1" applyBorder="1" applyAlignment="1">
      <alignment vertical="center" wrapText="1"/>
    </xf>
    <xf numFmtId="0" fontId="28" fillId="5" borderId="0" xfId="0" applyFont="1" applyFill="1" applyAlignment="1">
      <alignment horizontal="left" vertical="center"/>
    </xf>
    <xf numFmtId="0" fontId="28" fillId="5" borderId="0" xfId="0" applyFont="1" applyFill="1" applyAlignment="1">
      <alignment horizontal="center" vertical="center" wrapText="1"/>
    </xf>
    <xf numFmtId="49" fontId="13" fillId="5" borderId="0" xfId="0" applyNumberFormat="1" applyFont="1" applyFill="1" applyAlignment="1">
      <alignment horizontal="center"/>
    </xf>
    <xf numFmtId="164" fontId="13" fillId="5" borderId="0" xfId="0" applyNumberFormat="1" applyFont="1" applyFill="1" applyAlignment="1">
      <alignment horizontal="right"/>
    </xf>
    <xf numFmtId="0" fontId="13" fillId="5" borderId="0" xfId="0" applyFont="1" applyFill="1"/>
    <xf numFmtId="0" fontId="28" fillId="0" borderId="0" xfId="0" applyFont="1" applyAlignment="1">
      <alignment horizontal="left" vertical="center"/>
    </xf>
    <xf numFmtId="0" fontId="28" fillId="0" borderId="32" xfId="0" applyFont="1" applyBorder="1" applyAlignment="1">
      <alignment horizontal="center" vertical="center" wrapText="1"/>
    </xf>
    <xf numFmtId="49" fontId="13" fillId="0" borderId="0" xfId="0" applyNumberFormat="1" applyFont="1" applyAlignment="1">
      <alignment horizontal="center"/>
    </xf>
    <xf numFmtId="0" fontId="19" fillId="0" borderId="0" xfId="0" applyFont="1" applyAlignment="1">
      <alignment horizontal="center" vertical="top"/>
    </xf>
    <xf numFmtId="0" fontId="19" fillId="0" borderId="23" xfId="0" applyFont="1" applyBorder="1" applyAlignment="1">
      <alignment horizontal="center" vertical="top" wrapText="1"/>
    </xf>
    <xf numFmtId="0" fontId="13" fillId="0" borderId="23" xfId="0" applyFont="1" applyBorder="1" applyAlignment="1">
      <alignment vertical="top" wrapText="1"/>
    </xf>
    <xf numFmtId="49" fontId="13" fillId="0" borderId="23" xfId="0" applyNumberFormat="1" applyFont="1" applyBorder="1" applyAlignment="1">
      <alignment horizontal="center"/>
    </xf>
    <xf numFmtId="164" fontId="13" fillId="0" borderId="23" xfId="0" applyNumberFormat="1" applyFont="1" applyBorder="1" applyAlignment="1">
      <alignment horizontal="right"/>
    </xf>
    <xf numFmtId="0" fontId="13" fillId="0" borderId="27" xfId="0" applyFont="1" applyBorder="1" applyAlignment="1">
      <alignment vertical="top"/>
    </xf>
    <xf numFmtId="0" fontId="27" fillId="0" borderId="23" xfId="0" applyFont="1" applyBorder="1" applyAlignment="1">
      <alignment horizontal="left" vertical="top" wrapText="1" indent="2"/>
    </xf>
    <xf numFmtId="49" fontId="29" fillId="0" borderId="23" xfId="0" applyNumberFormat="1" applyFont="1" applyBorder="1" applyAlignment="1">
      <alignment horizontal="center"/>
    </xf>
    <xf numFmtId="164" fontId="29" fillId="0" borderId="23" xfId="0" applyNumberFormat="1" applyFont="1" applyBorder="1" applyAlignment="1">
      <alignment horizontal="right"/>
    </xf>
    <xf numFmtId="0" fontId="13" fillId="0" borderId="27" xfId="0" applyFont="1" applyBorder="1"/>
    <xf numFmtId="0" fontId="41" fillId="7" borderId="27" xfId="3" applyFill="1" applyBorder="1" applyAlignment="1">
      <alignment vertical="top" wrapText="1"/>
    </xf>
    <xf numFmtId="164" fontId="46" fillId="5" borderId="23" xfId="0" applyNumberFormat="1" applyFont="1" applyFill="1" applyBorder="1" applyAlignment="1">
      <alignment horizontal="center" vertical="center" wrapText="1"/>
    </xf>
    <xf numFmtId="0" fontId="19" fillId="0" borderId="23" xfId="0" applyFont="1" applyBorder="1" applyAlignment="1">
      <alignment vertical="center"/>
    </xf>
    <xf numFmtId="0" fontId="19" fillId="0" borderId="23" xfId="0" applyFont="1" applyBorder="1" applyAlignment="1">
      <alignment vertical="center" wrapText="1"/>
    </xf>
    <xf numFmtId="164" fontId="19" fillId="0" borderId="23" xfId="0" applyNumberFormat="1" applyFont="1" applyBorder="1" applyAlignment="1">
      <alignment horizontal="right" vertical="center"/>
    </xf>
    <xf numFmtId="0" fontId="28" fillId="0" borderId="23" xfId="0" applyFont="1" applyBorder="1" applyAlignment="1">
      <alignment vertical="center"/>
    </xf>
    <xf numFmtId="0" fontId="28" fillId="0" borderId="23" xfId="0" applyFont="1" applyBorder="1" applyAlignment="1">
      <alignment vertical="center" wrapText="1"/>
    </xf>
    <xf numFmtId="164" fontId="28" fillId="0" borderId="23"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vertical="center" wrapText="1"/>
    </xf>
    <xf numFmtId="164" fontId="19" fillId="0" borderId="0" xfId="0" applyNumberFormat="1" applyFont="1" applyAlignment="1">
      <alignment horizontal="right" vertical="center"/>
    </xf>
    <xf numFmtId="0" fontId="19" fillId="5" borderId="0" xfId="0" applyFont="1" applyFill="1" applyAlignment="1">
      <alignment vertical="center"/>
    </xf>
    <xf numFmtId="164" fontId="19" fillId="5" borderId="0" xfId="0" applyNumberFormat="1" applyFont="1" applyFill="1" applyAlignment="1">
      <alignment horizontal="right" vertical="center"/>
    </xf>
    <xf numFmtId="9" fontId="19" fillId="0" borderId="23" xfId="1" applyFont="1" applyBorder="1" applyAlignment="1">
      <alignment horizontal="right" vertical="center"/>
    </xf>
    <xf numFmtId="0" fontId="47" fillId="0" borderId="0" xfId="7"/>
    <xf numFmtId="0" fontId="44" fillId="0" borderId="0" xfId="7" applyFont="1" applyAlignment="1">
      <alignment vertical="center"/>
    </xf>
    <xf numFmtId="0" fontId="44" fillId="5" borderId="9" xfId="7" applyFont="1" applyFill="1" applyBorder="1" applyAlignment="1">
      <alignment horizontal="center" vertical="center" wrapText="1"/>
    </xf>
    <xf numFmtId="1" fontId="44" fillId="5" borderId="9" xfId="7" applyNumberFormat="1" applyFont="1" applyFill="1" applyBorder="1" applyAlignment="1">
      <alignment horizontal="center" vertical="center" wrapText="1"/>
    </xf>
    <xf numFmtId="14" fontId="44" fillId="5" borderId="9" xfId="7" applyNumberFormat="1" applyFont="1" applyFill="1" applyBorder="1" applyAlignment="1">
      <alignment horizontal="center" vertical="top" wrapText="1"/>
    </xf>
    <xf numFmtId="0" fontId="44" fillId="0" borderId="9" xfId="7" applyFont="1" applyBorder="1" applyAlignment="1">
      <alignment horizontal="center" vertical="center" wrapText="1"/>
    </xf>
    <xf numFmtId="1" fontId="44" fillId="0" borderId="9" xfId="7" applyNumberFormat="1" applyFont="1" applyBorder="1" applyAlignment="1">
      <alignment horizontal="center" vertical="center" wrapText="1"/>
    </xf>
    <xf numFmtId="14" fontId="44" fillId="0" borderId="9" xfId="7" applyNumberFormat="1" applyFont="1" applyBorder="1" applyAlignment="1">
      <alignment horizontal="center" vertical="top" wrapText="1"/>
    </xf>
    <xf numFmtId="0" fontId="44" fillId="5" borderId="9" xfId="7" applyFont="1" applyFill="1" applyBorder="1" applyAlignment="1">
      <alignment horizontal="left" vertical="center"/>
    </xf>
    <xf numFmtId="14" fontId="44" fillId="5" borderId="9" xfId="7" applyNumberFormat="1" applyFont="1" applyFill="1" applyBorder="1" applyAlignment="1">
      <alignment horizontal="center" vertical="center" wrapText="1"/>
    </xf>
    <xf numFmtId="0" fontId="47" fillId="0" borderId="9" xfId="7" applyBorder="1" applyAlignment="1">
      <alignment horizontal="center" vertical="top" wrapText="1"/>
    </xf>
    <xf numFmtId="0" fontId="47" fillId="0" borderId="9" xfId="7" applyBorder="1" applyAlignment="1">
      <alignment vertical="top" wrapText="1"/>
    </xf>
    <xf numFmtId="0" fontId="62" fillId="0" borderId="9" xfId="7" applyFont="1" applyBorder="1" applyAlignment="1">
      <alignment vertical="top" wrapText="1"/>
    </xf>
    <xf numFmtId="2" fontId="47" fillId="0" borderId="9" xfId="7" applyNumberFormat="1" applyBorder="1" applyAlignment="1">
      <alignment horizontal="right" vertical="top"/>
    </xf>
    <xf numFmtId="2" fontId="47" fillId="0" borderId="9" xfId="7" applyNumberFormat="1" applyBorder="1" applyAlignment="1">
      <alignment horizontal="center" vertical="top"/>
    </xf>
    <xf numFmtId="0" fontId="47" fillId="0" borderId="0" xfId="7" applyAlignment="1">
      <alignment vertical="top"/>
    </xf>
    <xf numFmtId="2" fontId="47" fillId="0" borderId="9" xfId="7" applyNumberFormat="1" applyBorder="1" applyAlignment="1">
      <alignment horizontal="right" vertical="top" wrapText="1"/>
    </xf>
    <xf numFmtId="2" fontId="47" fillId="0" borderId="9" xfId="7" applyNumberFormat="1" applyBorder="1" applyAlignment="1">
      <alignment horizontal="center" vertical="top" wrapText="1"/>
    </xf>
    <xf numFmtId="9" fontId="47" fillId="0" borderId="0" xfId="7" applyNumberFormat="1" applyAlignment="1">
      <alignment vertical="top"/>
    </xf>
    <xf numFmtId="2" fontId="44" fillId="5" borderId="9" xfId="7" applyNumberFormat="1" applyFont="1" applyFill="1" applyBorder="1" applyAlignment="1">
      <alignment horizontal="right" vertical="center" wrapText="1"/>
    </xf>
    <xf numFmtId="2" fontId="44" fillId="5" borderId="9" xfId="7" applyNumberFormat="1" applyFont="1" applyFill="1" applyBorder="1" applyAlignment="1">
      <alignment horizontal="center" vertical="center" wrapText="1"/>
    </xf>
    <xf numFmtId="2" fontId="47" fillId="0" borderId="9" xfId="7" applyNumberFormat="1" applyBorder="1" applyAlignment="1">
      <alignment horizontal="right"/>
    </xf>
    <xf numFmtId="2" fontId="47" fillId="0" borderId="9" xfId="7" applyNumberFormat="1" applyBorder="1" applyAlignment="1">
      <alignment horizontal="center"/>
    </xf>
    <xf numFmtId="0" fontId="47" fillId="0" borderId="9" xfId="7" applyBorder="1" applyAlignment="1">
      <alignment wrapText="1"/>
    </xf>
    <xf numFmtId="164" fontId="47" fillId="0" borderId="9" xfId="7" applyNumberFormat="1" applyBorder="1" applyAlignment="1">
      <alignment horizontal="right" vertical="top" wrapText="1"/>
    </xf>
    <xf numFmtId="164" fontId="47" fillId="0" borderId="9" xfId="7" applyNumberFormat="1" applyBorder="1" applyAlignment="1">
      <alignment horizontal="center" vertical="top" wrapText="1"/>
    </xf>
    <xf numFmtId="14" fontId="44" fillId="5" borderId="9" xfId="7" applyNumberFormat="1" applyFont="1" applyFill="1" applyBorder="1" applyAlignment="1">
      <alignment horizontal="right" vertical="center" wrapText="1"/>
    </xf>
    <xf numFmtId="168" fontId="47" fillId="0" borderId="9" xfId="7" applyNumberFormat="1" applyBorder="1" applyAlignment="1">
      <alignment horizontal="right" vertical="top" wrapText="1"/>
    </xf>
    <xf numFmtId="168" fontId="47" fillId="0" borderId="9" xfId="7" applyNumberFormat="1" applyBorder="1" applyAlignment="1">
      <alignment horizontal="center" vertical="top" wrapText="1"/>
    </xf>
    <xf numFmtId="0" fontId="47" fillId="0" borderId="9" xfId="7" applyBorder="1" applyAlignment="1">
      <alignment vertical="top"/>
    </xf>
    <xf numFmtId="168" fontId="47" fillId="0" borderId="9" xfId="7" applyNumberFormat="1" applyBorder="1" applyAlignment="1">
      <alignment horizontal="right" vertical="top"/>
    </xf>
    <xf numFmtId="168" fontId="47" fillId="0" borderId="9" xfId="7" applyNumberFormat="1" applyBorder="1" applyAlignment="1">
      <alignment horizontal="center" vertical="top"/>
    </xf>
    <xf numFmtId="3" fontId="47" fillId="0" borderId="9" xfId="7" applyNumberFormat="1" applyBorder="1" applyAlignment="1">
      <alignment horizontal="right" vertical="top" wrapText="1"/>
    </xf>
    <xf numFmtId="3" fontId="47" fillId="0" borderId="9" xfId="7" applyNumberFormat="1" applyBorder="1" applyAlignment="1">
      <alignment horizontal="center" vertical="top" wrapText="1"/>
    </xf>
    <xf numFmtId="9" fontId="47" fillId="0" borderId="9" xfId="1" applyFont="1" applyBorder="1" applyAlignment="1">
      <alignment horizontal="center" vertical="top" wrapText="1"/>
    </xf>
    <xf numFmtId="0" fontId="47" fillId="0" borderId="9" xfId="7" applyBorder="1"/>
    <xf numFmtId="164" fontId="47" fillId="0" borderId="9" xfId="7" applyNumberFormat="1" applyBorder="1" applyAlignment="1">
      <alignment horizontal="right"/>
    </xf>
    <xf numFmtId="164" fontId="47" fillId="0" borderId="9" xfId="7" applyNumberFormat="1" applyBorder="1" applyAlignment="1">
      <alignment horizontal="center"/>
    </xf>
    <xf numFmtId="0" fontId="47" fillId="0" borderId="9" xfId="7" applyBorder="1" applyAlignment="1">
      <alignment horizontal="left" vertical="top" wrapText="1" indent="2"/>
    </xf>
    <xf numFmtId="0" fontId="20" fillId="0" borderId="9" xfId="0" applyFont="1" applyBorder="1" applyAlignment="1">
      <alignment horizontal="center" vertical="top" wrapText="1"/>
    </xf>
    <xf numFmtId="0" fontId="20" fillId="0" borderId="9" xfId="0" applyFont="1" applyBorder="1" applyAlignment="1">
      <alignment vertical="top" wrapText="1"/>
    </xf>
    <xf numFmtId="0" fontId="25" fillId="0" borderId="9" xfId="0" applyFont="1" applyBorder="1" applyAlignment="1">
      <alignment vertical="top" wrapText="1"/>
    </xf>
    <xf numFmtId="164" fontId="60" fillId="0" borderId="9" xfId="0" applyNumberFormat="1" applyFont="1" applyBorder="1" applyAlignment="1">
      <alignment vertical="top"/>
    </xf>
    <xf numFmtId="0" fontId="63" fillId="5" borderId="9" xfId="0" applyFont="1" applyFill="1" applyBorder="1" applyAlignment="1">
      <alignment horizontal="left" vertical="center"/>
    </xf>
    <xf numFmtId="0" fontId="63" fillId="5" borderId="9" xfId="0" applyFont="1" applyFill="1" applyBorder="1" applyAlignment="1">
      <alignment horizontal="center" vertical="center" wrapText="1"/>
    </xf>
    <xf numFmtId="14" fontId="44" fillId="5" borderId="9" xfId="0" applyNumberFormat="1" applyFont="1" applyFill="1" applyBorder="1" applyAlignment="1">
      <alignment horizontal="center" vertical="center" wrapText="1"/>
    </xf>
    <xf numFmtId="14" fontId="64" fillId="5" borderId="9" xfId="0" applyNumberFormat="1" applyFont="1" applyFill="1" applyBorder="1" applyAlignment="1">
      <alignment vertical="top" wrapText="1"/>
    </xf>
    <xf numFmtId="14" fontId="63" fillId="5" borderId="9" xfId="0" applyNumberFormat="1" applyFont="1" applyFill="1" applyBorder="1" applyAlignment="1">
      <alignment horizontal="center" vertical="top" wrapText="1"/>
    </xf>
    <xf numFmtId="164" fontId="47" fillId="0" borderId="9" xfId="0" applyNumberFormat="1" applyFont="1" applyBorder="1"/>
    <xf numFmtId="0" fontId="20" fillId="0" borderId="9" xfId="0" applyFont="1" applyBorder="1"/>
    <xf numFmtId="9" fontId="47" fillId="0" borderId="9" xfId="1" applyFont="1" applyBorder="1" applyAlignment="1">
      <alignment horizontal="right" vertical="center"/>
    </xf>
    <xf numFmtId="9" fontId="60" fillId="0" borderId="9" xfId="1" applyFont="1" applyBorder="1" applyAlignment="1">
      <alignment vertical="top"/>
    </xf>
    <xf numFmtId="0" fontId="13" fillId="0" borderId="9" xfId="0" applyFont="1" applyBorder="1"/>
    <xf numFmtId="0" fontId="13" fillId="0" borderId="9" xfId="0" applyFont="1" applyBorder="1" applyAlignment="1">
      <alignment wrapText="1"/>
    </xf>
    <xf numFmtId="0" fontId="60" fillId="0" borderId="9" xfId="0" applyFont="1" applyBorder="1" applyAlignment="1">
      <alignment horizontal="center"/>
    </xf>
    <xf numFmtId="3" fontId="13" fillId="0" borderId="9" xfId="0" applyNumberFormat="1" applyFont="1" applyBorder="1"/>
    <xf numFmtId="2" fontId="13" fillId="0" borderId="9" xfId="0" applyNumberFormat="1" applyFont="1" applyBorder="1"/>
    <xf numFmtId="164" fontId="13" fillId="0" borderId="9" xfId="0" applyNumberFormat="1" applyFont="1" applyBorder="1"/>
    <xf numFmtId="0" fontId="23" fillId="8" borderId="0" xfId="0" applyFont="1" applyFill="1"/>
    <xf numFmtId="0" fontId="43" fillId="8" borderId="0" xfId="0" applyFont="1" applyFill="1" applyAlignment="1">
      <alignment vertical="top"/>
    </xf>
    <xf numFmtId="164" fontId="23" fillId="8" borderId="0" xfId="0" applyNumberFormat="1" applyFont="1" applyFill="1" applyAlignment="1">
      <alignment horizontal="right"/>
    </xf>
    <xf numFmtId="4" fontId="47" fillId="0" borderId="9" xfId="1" applyNumberFormat="1" applyFont="1" applyBorder="1" applyAlignment="1">
      <alignment horizontal="right" vertical="top" wrapText="1"/>
    </xf>
    <xf numFmtId="4" fontId="47" fillId="0" borderId="9" xfId="1" applyNumberFormat="1" applyFont="1" applyBorder="1" applyAlignment="1">
      <alignment horizontal="center" vertical="top" wrapText="1"/>
    </xf>
    <xf numFmtId="4" fontId="50" fillId="0" borderId="23" xfId="4" applyNumberFormat="1" applyFont="1" applyBorder="1" applyAlignment="1">
      <alignment horizontal="left" vertical="top" wrapText="1" indent="2"/>
    </xf>
    <xf numFmtId="0" fontId="5" fillId="10" borderId="0" xfId="2" applyFont="1" applyFill="1" applyProtection="1">
      <protection locked="0"/>
    </xf>
    <xf numFmtId="9" fontId="13" fillId="0" borderId="0" xfId="0" applyNumberFormat="1" applyFont="1" applyAlignment="1">
      <alignment vertical="center"/>
    </xf>
    <xf numFmtId="0" fontId="5" fillId="4" borderId="0" xfId="2" applyFont="1" applyFill="1" applyAlignment="1" applyProtection="1">
      <alignment vertical="center"/>
      <protection locked="0"/>
    </xf>
    <xf numFmtId="0" fontId="65" fillId="4" borderId="0" xfId="2" applyFont="1" applyFill="1" applyAlignment="1" applyProtection="1">
      <alignment vertical="center"/>
      <protection locked="0"/>
    </xf>
    <xf numFmtId="0" fontId="5" fillId="0" borderId="0" xfId="2" applyFont="1" applyAlignment="1" applyProtection="1">
      <alignment vertical="center"/>
      <protection locked="0"/>
    </xf>
    <xf numFmtId="169" fontId="13" fillId="0" borderId="10" xfId="1" applyNumberFormat="1" applyFont="1" applyFill="1" applyBorder="1" applyAlignment="1">
      <alignment vertical="center"/>
    </xf>
    <xf numFmtId="0" fontId="13" fillId="0" borderId="5" xfId="2" applyFont="1" applyBorder="1" applyProtection="1">
      <protection locked="0" hidden="1"/>
    </xf>
    <xf numFmtId="0" fontId="13" fillId="0" borderId="0" xfId="2" applyFont="1" applyProtection="1">
      <protection locked="0" hidden="1"/>
    </xf>
    <xf numFmtId="0" fontId="35" fillId="0" borderId="0" xfId="2" applyFont="1" applyAlignment="1" applyProtection="1">
      <alignment vertical="top"/>
      <protection locked="0" hidden="1"/>
    </xf>
    <xf numFmtId="0" fontId="35" fillId="0" borderId="21" xfId="2" applyFont="1" applyBorder="1" applyAlignment="1" applyProtection="1">
      <alignment vertical="top"/>
      <protection locked="0" hidden="1"/>
    </xf>
    <xf numFmtId="0" fontId="35" fillId="0" borderId="33" xfId="2" applyFont="1" applyBorder="1" applyAlignment="1" applyProtection="1">
      <alignment vertical="top"/>
      <protection locked="0" hidden="1"/>
    </xf>
    <xf numFmtId="0" fontId="13" fillId="0" borderId="6" xfId="2" applyFont="1" applyBorder="1" applyProtection="1">
      <protection locked="0" hidden="1"/>
    </xf>
    <xf numFmtId="0" fontId="13" fillId="0" borderId="7" xfId="2" applyFont="1" applyBorder="1" applyProtection="1">
      <protection locked="0" hidden="1"/>
    </xf>
    <xf numFmtId="0" fontId="35" fillId="0" borderId="21" xfId="2" applyFont="1" applyBorder="1" applyAlignment="1" applyProtection="1">
      <alignment horizontal="right" vertical="top" wrapText="1"/>
      <protection locked="0" hidden="1"/>
    </xf>
    <xf numFmtId="0" fontId="17" fillId="5" borderId="9" xfId="2" applyFont="1" applyFill="1" applyBorder="1" applyAlignment="1" applyProtection="1">
      <alignment horizontal="center" vertical="center" wrapText="1"/>
      <protection locked="0" hidden="1"/>
    </xf>
    <xf numFmtId="0" fontId="13" fillId="0" borderId="23" xfId="2" applyFont="1" applyBorder="1" applyAlignment="1" applyProtection="1">
      <alignment horizontal="center"/>
      <protection locked="0" hidden="1"/>
    </xf>
    <xf numFmtId="0" fontId="17" fillId="5" borderId="23" xfId="2" applyFont="1" applyFill="1" applyBorder="1" applyAlignment="1" applyProtection="1">
      <alignment horizontal="center" vertical="center" wrapText="1"/>
      <protection locked="0" hidden="1"/>
    </xf>
    <xf numFmtId="0" fontId="13" fillId="0" borderId="9" xfId="2" applyFont="1" applyBorder="1" applyAlignment="1" applyProtection="1">
      <alignment horizontal="left" vertical="center" wrapText="1"/>
      <protection locked="0" hidden="1"/>
    </xf>
    <xf numFmtId="164" fontId="13" fillId="0" borderId="9" xfId="2" applyNumberFormat="1" applyFont="1" applyBorder="1" applyAlignment="1" applyProtection="1">
      <alignment horizontal="right" vertical="center" wrapText="1"/>
      <protection locked="0" hidden="1"/>
    </xf>
    <xf numFmtId="166" fontId="13" fillId="0" borderId="9" xfId="2" applyNumberFormat="1" applyFont="1" applyBorder="1" applyAlignment="1" applyProtection="1">
      <alignment horizontal="right" vertical="center" wrapText="1"/>
      <protection locked="0" hidden="1"/>
    </xf>
    <xf numFmtId="9" fontId="13" fillId="0" borderId="23" xfId="1" applyFont="1" applyBorder="1" applyProtection="1">
      <protection locked="0" hidden="1"/>
    </xf>
    <xf numFmtId="0" fontId="13" fillId="3" borderId="9" xfId="2" applyFont="1" applyFill="1" applyBorder="1" applyAlignment="1" applyProtection="1">
      <alignment horizontal="left" vertical="center" wrapText="1"/>
      <protection locked="0" hidden="1"/>
    </xf>
    <xf numFmtId="164" fontId="13" fillId="3" borderId="9" xfId="2" applyNumberFormat="1" applyFont="1" applyFill="1" applyBorder="1" applyAlignment="1" applyProtection="1">
      <alignment horizontal="right" vertical="center" wrapText="1"/>
      <protection locked="0" hidden="1"/>
    </xf>
    <xf numFmtId="166" fontId="13" fillId="3" borderId="9" xfId="2" applyNumberFormat="1" applyFont="1" applyFill="1" applyBorder="1" applyAlignment="1" applyProtection="1">
      <alignment horizontal="right" vertical="center" wrapText="1"/>
      <protection locked="0" hidden="1"/>
    </xf>
    <xf numFmtId="0" fontId="14" fillId="0" borderId="7" xfId="2" applyFont="1" applyBorder="1" applyProtection="1">
      <protection locked="0" hidden="1"/>
    </xf>
    <xf numFmtId="0" fontId="14" fillId="5" borderId="9" xfId="2" applyFont="1" applyFill="1" applyBorder="1" applyAlignment="1" applyProtection="1">
      <alignment vertical="center" wrapText="1"/>
      <protection locked="0" hidden="1"/>
    </xf>
    <xf numFmtId="164" fontId="14" fillId="5" borderId="9" xfId="2" applyNumberFormat="1" applyFont="1" applyFill="1" applyBorder="1" applyAlignment="1" applyProtection="1">
      <alignment horizontal="right" vertical="center" wrapText="1"/>
      <protection locked="0" hidden="1"/>
    </xf>
    <xf numFmtId="166" fontId="14" fillId="5" borderId="9" xfId="2" applyNumberFormat="1" applyFont="1" applyFill="1" applyBorder="1" applyAlignment="1" applyProtection="1">
      <alignment horizontal="right" vertical="center" wrapText="1"/>
      <protection locked="0" hidden="1"/>
    </xf>
    <xf numFmtId="9" fontId="14" fillId="0" borderId="23" xfId="1" applyFont="1" applyBorder="1" applyProtection="1">
      <protection locked="0" hidden="1"/>
    </xf>
    <xf numFmtId="0" fontId="14" fillId="0" borderId="0" xfId="2" applyFont="1" applyProtection="1">
      <protection locked="0" hidden="1"/>
    </xf>
    <xf numFmtId="0" fontId="14" fillId="0" borderId="8" xfId="2" applyFont="1" applyBorder="1" applyProtection="1">
      <protection locked="0" hidden="1"/>
    </xf>
    <xf numFmtId="165" fontId="14" fillId="5" borderId="9" xfId="2" applyNumberFormat="1" applyFont="1" applyFill="1" applyBorder="1" applyAlignment="1" applyProtection="1">
      <alignment horizontal="right" vertical="center" wrapText="1"/>
      <protection locked="0" hidden="1"/>
    </xf>
    <xf numFmtId="0" fontId="30" fillId="0" borderId="1" xfId="2" applyFont="1" applyBorder="1" applyProtection="1">
      <protection locked="0" hidden="1"/>
    </xf>
    <xf numFmtId="0" fontId="23" fillId="0" borderId="1" xfId="2" applyFont="1" applyBorder="1" applyProtection="1">
      <protection locked="0" hidden="1"/>
    </xf>
    <xf numFmtId="0" fontId="13" fillId="0" borderId="1" xfId="2" applyFont="1" applyBorder="1" applyProtection="1">
      <protection locked="0" hidden="1"/>
    </xf>
    <xf numFmtId="0" fontId="24" fillId="0" borderId="1" xfId="2" applyFont="1" applyBorder="1" applyProtection="1">
      <protection locked="0" hidden="1"/>
    </xf>
    <xf numFmtId="0" fontId="13" fillId="0" borderId="3" xfId="2" applyFont="1" applyBorder="1" applyProtection="1">
      <protection locked="0" hidden="1"/>
    </xf>
    <xf numFmtId="0" fontId="14" fillId="0" borderId="18" xfId="2" applyFont="1" applyBorder="1" applyProtection="1">
      <protection locked="0" hidden="1"/>
    </xf>
    <xf numFmtId="0" fontId="13" fillId="0" borderId="18" xfId="2" applyFont="1" applyBorder="1" applyProtection="1">
      <protection locked="0" hidden="1"/>
    </xf>
    <xf numFmtId="0" fontId="13" fillId="0" borderId="17" xfId="2" applyFont="1" applyBorder="1" applyProtection="1">
      <protection locked="0" hidden="1"/>
    </xf>
    <xf numFmtId="0" fontId="13" fillId="0" borderId="19" xfId="2" applyFont="1" applyBorder="1" applyProtection="1">
      <protection locked="0" hidden="1"/>
    </xf>
    <xf numFmtId="0" fontId="13" fillId="0" borderId="2" xfId="2" applyFont="1" applyBorder="1" applyProtection="1">
      <protection locked="0" hidden="1"/>
    </xf>
    <xf numFmtId="164" fontId="15" fillId="11" borderId="9" xfId="0" applyNumberFormat="1" applyFont="1" applyFill="1" applyBorder="1" applyAlignment="1" applyProtection="1">
      <alignment horizontal="right" vertical="center" wrapText="1"/>
      <protection locked="0"/>
    </xf>
    <xf numFmtId="166" fontId="66" fillId="0" borderId="9" xfId="2" applyNumberFormat="1" applyFont="1" applyBorder="1" applyAlignment="1" applyProtection="1">
      <alignment horizontal="center" vertical="center" wrapText="1"/>
      <protection locked="0"/>
    </xf>
    <xf numFmtId="166" fontId="66" fillId="3" borderId="9" xfId="2" applyNumberFormat="1" applyFont="1" applyFill="1" applyBorder="1" applyAlignment="1" applyProtection="1">
      <alignment horizontal="center" vertical="center" wrapText="1"/>
      <protection locked="0"/>
    </xf>
    <xf numFmtId="166" fontId="6" fillId="5" borderId="9" xfId="2" applyNumberFormat="1" applyFont="1" applyFill="1" applyBorder="1" applyAlignment="1" applyProtection="1">
      <alignment horizontal="center" vertical="center" wrapText="1"/>
      <protection locked="0"/>
    </xf>
    <xf numFmtId="0" fontId="67" fillId="0" borderId="0" xfId="2" applyFont="1"/>
    <xf numFmtId="0" fontId="68" fillId="4" borderId="0" xfId="2" applyFont="1" applyFill="1" applyAlignment="1">
      <alignment horizontal="right"/>
    </xf>
    <xf numFmtId="0" fontId="14" fillId="5" borderId="34" xfId="0" applyFont="1" applyFill="1" applyBorder="1" applyAlignment="1">
      <alignment horizontal="center" vertical="top" wrapText="1"/>
    </xf>
    <xf numFmtId="0" fontId="14" fillId="5" borderId="35" xfId="0" applyFont="1" applyFill="1" applyBorder="1" applyAlignment="1">
      <alignment horizontal="center" vertical="top" wrapText="1"/>
    </xf>
    <xf numFmtId="9" fontId="13" fillId="11" borderId="9" xfId="1" applyFont="1" applyFill="1" applyBorder="1" applyAlignment="1">
      <alignment vertical="center"/>
    </xf>
    <xf numFmtId="0" fontId="0" fillId="0" borderId="36" xfId="0" applyBorder="1"/>
    <xf numFmtId="0" fontId="69" fillId="5" borderId="36" xfId="2" applyFont="1" applyFill="1" applyBorder="1" applyAlignment="1">
      <alignment horizontal="center" vertical="center" wrapText="1"/>
    </xf>
    <xf numFmtId="164" fontId="0" fillId="0" borderId="36" xfId="0" applyNumberFormat="1" applyBorder="1"/>
    <xf numFmtId="0" fontId="1" fillId="0" borderId="36" xfId="2" applyFont="1" applyBorder="1" applyAlignment="1">
      <alignment horizontal="center" vertical="center"/>
    </xf>
    <xf numFmtId="0" fontId="1" fillId="0" borderId="0" xfId="2" applyFont="1"/>
    <xf numFmtId="3" fontId="0" fillId="0" borderId="36" xfId="0" applyNumberFormat="1" applyBorder="1" applyAlignment="1">
      <alignment horizontal="right" vertical="center"/>
    </xf>
    <xf numFmtId="164" fontId="0" fillId="0" borderId="36" xfId="0" applyNumberFormat="1" applyBorder="1" applyAlignment="1">
      <alignment horizontal="right" vertical="center"/>
    </xf>
    <xf numFmtId="168" fontId="13" fillId="0" borderId="9" xfId="0" applyNumberFormat="1" applyFont="1" applyBorder="1"/>
    <xf numFmtId="4" fontId="13" fillId="0" borderId="9" xfId="0" applyNumberFormat="1" applyFont="1" applyBorder="1"/>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4" xfId="0" applyFont="1" applyBorder="1" applyAlignment="1">
      <alignment horizontal="center" vertical="center" wrapText="1"/>
    </xf>
    <xf numFmtId="0" fontId="28" fillId="9" borderId="0" xfId="0" applyFont="1" applyFill="1" applyAlignment="1">
      <alignment horizontal="center" vertical="top"/>
    </xf>
    <xf numFmtId="0" fontId="28" fillId="5" borderId="23" xfId="0" applyFont="1" applyFill="1" applyBorder="1" applyAlignment="1">
      <alignment horizontal="center" vertical="top" wrapText="1"/>
    </xf>
    <xf numFmtId="49" fontId="28" fillId="5" borderId="23" xfId="0" applyNumberFormat="1" applyFont="1" applyFill="1" applyBorder="1" applyAlignment="1">
      <alignment horizontal="center" vertical="top" wrapText="1"/>
    </xf>
    <xf numFmtId="0" fontId="17" fillId="0" borderId="23" xfId="0" applyFont="1" applyBorder="1" applyAlignment="1">
      <alignment horizontal="center" vertical="center" wrapText="1"/>
    </xf>
    <xf numFmtId="0" fontId="20" fillId="7" borderId="27" xfId="0" applyFont="1" applyFill="1" applyBorder="1" applyAlignment="1">
      <alignment horizontal="left" vertical="top" wrapText="1"/>
    </xf>
    <xf numFmtId="0" fontId="28" fillId="5" borderId="30"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19" fillId="5" borderId="31" xfId="0" applyFont="1" applyFill="1" applyBorder="1" applyAlignment="1">
      <alignment horizontal="center" vertical="top" wrapText="1"/>
    </xf>
    <xf numFmtId="0" fontId="28" fillId="5" borderId="23" xfId="0" applyFont="1" applyFill="1" applyBorder="1" applyAlignment="1">
      <alignment horizontal="center" vertical="center" wrapText="1"/>
    </xf>
    <xf numFmtId="0" fontId="28" fillId="5" borderId="30" xfId="0" applyFont="1" applyFill="1" applyBorder="1" applyAlignment="1">
      <alignment horizontal="center" vertical="top" wrapText="1"/>
    </xf>
    <xf numFmtId="0" fontId="28" fillId="5" borderId="26" xfId="0" applyFont="1" applyFill="1" applyBorder="1" applyAlignment="1">
      <alignment horizontal="center" vertical="top" wrapText="1"/>
    </xf>
    <xf numFmtId="0" fontId="47" fillId="0" borderId="0" xfId="7" applyAlignment="1">
      <alignment horizontal="right" vertical="center" wrapText="1"/>
    </xf>
    <xf numFmtId="0" fontId="44" fillId="0" borderId="0" xfId="7" applyFont="1" applyAlignment="1">
      <alignment horizontal="center" vertical="center" wrapText="1"/>
    </xf>
    <xf numFmtId="0" fontId="20" fillId="7" borderId="27" xfId="4" applyFont="1" applyFill="1" applyBorder="1" applyAlignment="1">
      <alignment horizontal="left" vertical="top" wrapText="1"/>
    </xf>
    <xf numFmtId="0" fontId="43" fillId="5" borderId="0" xfId="4" applyFont="1" applyFill="1" applyAlignment="1">
      <alignment horizontal="center" vertical="center"/>
    </xf>
    <xf numFmtId="0" fontId="28" fillId="5" borderId="22" xfId="4" applyFont="1" applyFill="1" applyBorder="1" applyAlignment="1">
      <alignment horizontal="center" vertical="center" wrapText="1"/>
    </xf>
    <xf numFmtId="0" fontId="28" fillId="5" borderId="24" xfId="4" applyFont="1" applyFill="1" applyBorder="1" applyAlignment="1">
      <alignment horizontal="center" vertical="center" wrapText="1"/>
    </xf>
    <xf numFmtId="0" fontId="28" fillId="5" borderId="23" xfId="4" applyFont="1" applyFill="1" applyBorder="1" applyAlignment="1">
      <alignment horizontal="center" vertical="center" wrapText="1"/>
    </xf>
    <xf numFmtId="0" fontId="28" fillId="5" borderId="30" xfId="4" applyFont="1" applyFill="1" applyBorder="1" applyAlignment="1">
      <alignment horizontal="center" vertical="center" wrapText="1"/>
    </xf>
    <xf numFmtId="0" fontId="28" fillId="5" borderId="26" xfId="4" applyFont="1" applyFill="1" applyBorder="1" applyAlignment="1">
      <alignment horizontal="center" vertical="center" wrapText="1"/>
    </xf>
    <xf numFmtId="0" fontId="49" fillId="0" borderId="0" xfId="4" applyFont="1" applyAlignment="1">
      <alignment horizontal="right" vertical="center" wrapText="1"/>
    </xf>
    <xf numFmtId="0" fontId="53" fillId="0" borderId="0" xfId="4" applyFont="1" applyAlignment="1">
      <alignment horizontal="center" vertical="center" wrapText="1"/>
    </xf>
    <xf numFmtId="0" fontId="11" fillId="0" borderId="0" xfId="2" applyFont="1" applyAlignment="1" applyProtection="1">
      <alignment horizontal="left" vertical="top" wrapText="1"/>
      <protection locked="0"/>
    </xf>
    <xf numFmtId="0" fontId="6" fillId="5" borderId="9" xfId="2" applyFont="1" applyFill="1" applyBorder="1" applyAlignment="1" applyProtection="1">
      <alignment horizontal="center" vertical="center"/>
      <protection locked="0"/>
    </xf>
    <xf numFmtId="0" fontId="8" fillId="4" borderId="0" xfId="2" applyFont="1" applyFill="1" applyAlignment="1" applyProtection="1">
      <alignment horizontal="left" vertical="top" wrapText="1"/>
      <protection locked="0"/>
    </xf>
    <xf numFmtId="0" fontId="8" fillId="4" borderId="0" xfId="2" applyFont="1" applyFill="1" applyAlignment="1" applyProtection="1">
      <alignment horizontal="left" vertical="top"/>
      <protection locked="0"/>
    </xf>
    <xf numFmtId="0" fontId="9" fillId="5" borderId="9" xfId="2" applyFont="1" applyFill="1" applyBorder="1" applyAlignment="1" applyProtection="1">
      <alignment horizontal="center" vertical="top" wrapText="1"/>
      <protection locked="0"/>
    </xf>
    <xf numFmtId="0" fontId="32" fillId="5" borderId="9" xfId="2" applyFont="1" applyFill="1" applyBorder="1" applyAlignment="1" applyProtection="1">
      <alignment horizontal="center" vertical="top" wrapText="1"/>
      <protection locked="0"/>
    </xf>
    <xf numFmtId="0" fontId="6" fillId="5" borderId="9" xfId="2" applyFont="1" applyFill="1" applyBorder="1" applyAlignment="1" applyProtection="1">
      <alignment horizontal="left" vertical="center"/>
      <protection locked="0"/>
    </xf>
    <xf numFmtId="0" fontId="32" fillId="0" borderId="0" xfId="2" applyFont="1" applyAlignment="1" applyProtection="1">
      <alignment horizontal="center" vertical="top" wrapText="1"/>
      <protection locked="0"/>
    </xf>
    <xf numFmtId="0" fontId="35" fillId="6" borderId="21" xfId="2" applyFont="1" applyFill="1" applyBorder="1" applyAlignment="1" applyProtection="1">
      <alignment horizontal="center" vertical="top" wrapText="1"/>
      <protection locked="0" hidden="1"/>
    </xf>
    <xf numFmtId="0" fontId="17" fillId="5" borderId="9" xfId="2" applyFont="1" applyFill="1" applyBorder="1" applyAlignment="1" applyProtection="1">
      <alignment horizontal="center" vertical="center" wrapText="1"/>
      <protection locked="0" hidden="1"/>
    </xf>
    <xf numFmtId="0" fontId="14" fillId="5" borderId="9" xfId="2" applyFont="1" applyFill="1" applyBorder="1" applyAlignment="1" applyProtection="1">
      <alignment horizontal="center" vertical="center" wrapText="1"/>
      <protection locked="0" hidden="1"/>
    </xf>
    <xf numFmtId="0" fontId="17" fillId="5" borderId="9" xfId="2" applyFont="1" applyFill="1" applyBorder="1" applyAlignment="1" applyProtection="1">
      <alignment horizontal="center" vertical="top" wrapText="1"/>
      <protection locked="0" hidden="1"/>
    </xf>
    <xf numFmtId="0" fontId="14" fillId="0" borderId="23" xfId="2" applyFont="1" applyBorder="1" applyAlignment="1" applyProtection="1">
      <alignment horizontal="center" vertical="top"/>
      <protection locked="0" hidden="1"/>
    </xf>
    <xf numFmtId="0" fontId="14" fillId="0" borderId="23" xfId="2" applyFont="1" applyBorder="1" applyAlignment="1" applyProtection="1">
      <alignment horizontal="center"/>
      <protection locked="0" hidden="1"/>
    </xf>
    <xf numFmtId="0" fontId="13" fillId="0" borderId="23" xfId="2" applyFont="1" applyBorder="1" applyAlignment="1" applyProtection="1">
      <alignment horizontal="center"/>
      <protection locked="0" hidden="1"/>
    </xf>
    <xf numFmtId="0" fontId="12" fillId="0" borderId="0" xfId="0" applyFont="1" applyAlignment="1">
      <alignment horizontal="center" vertical="top" wrapText="1"/>
    </xf>
    <xf numFmtId="0" fontId="40" fillId="6" borderId="21" xfId="0" applyFont="1" applyFill="1" applyBorder="1" applyAlignment="1">
      <alignment horizontal="left" vertical="center"/>
    </xf>
  </cellXfs>
  <cellStyles count="8">
    <cellStyle name="Hyperlink" xfId="3" builtinId="8"/>
    <cellStyle name="Hyperlink 2" xfId="5" xr:uid="{D031673B-2E91-452E-9D97-414FA154EC83}"/>
    <cellStyle name="Normal" xfId="0" builtinId="0"/>
    <cellStyle name="Normal 2" xfId="2" xr:uid="{C4E3CCED-FF5F-4AAC-9761-CD203D868905}"/>
    <cellStyle name="Normal 2 2" xfId="7" xr:uid="{7CF751E6-A19D-43EB-A7B0-AFE19A1B6CE7}"/>
    <cellStyle name="Normal 3" xfId="4" xr:uid="{B78AF4DE-8B32-4DE3-A01A-437F3DC70C60}"/>
    <cellStyle name="Percent" xfId="1" builtinId="5"/>
    <cellStyle name="Procent 2" xfId="6" xr:uid="{5A7A2B4F-6E97-4B40-90BB-5ACDEB09783A}"/>
  </cellStyles>
  <dxfs count="7">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s>
  <tableStyles count="1" defaultTableStyle="TableStyleMedium2" defaultPivotStyle="PivotStyleLight16">
    <tableStyle name="Invisible" pivot="0" table="0" count="0" xr9:uid="{81DC819C-D437-48E7-8B38-71DEF8833F3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Olga%20Semeniuc\UTIL\Programe\Date%20financiare%20Programe%202025\Date%20financiare%20la%20Formularul%20de%20participare-Micii%20Producatori%20pers%20fizice.xlsx" TargetMode="External"/><Relationship Id="rId1" Type="http://schemas.openxmlformats.org/officeDocument/2006/relationships/externalLinkPath" Target="file:///D:\Olga%20Semeniuc\UTIL\Programe\Date%20financiare%20Programe%202025\Date%20financiare%20la%20Formularul%20de%20participare-Micii%20Producatori%20pers%20fiz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tuatii finan.-prescurtate"/>
      <sheetName val="Indicatori-prescurtate "/>
      <sheetName val="Situatii finan.-simple+complete"/>
      <sheetName val="Indicatori - simple+complete "/>
      <sheetName val="Costuri de lansare"/>
      <sheetName val="Cheltuieli curente"/>
      <sheetName val="Surse de finanțare"/>
      <sheetName val="Articole de investiție"/>
      <sheetName val="Prognoza veniturilor"/>
      <sheetName val="Prognoza indicatori economici"/>
    </sheetNames>
    <sheetDataSet>
      <sheetData sheetId="0">
        <row r="19">
          <cell r="D19">
            <v>0</v>
          </cell>
          <cell r="E19">
            <v>0</v>
          </cell>
          <cell r="F19">
            <v>0</v>
          </cell>
        </row>
        <row r="27">
          <cell r="D27">
            <v>0</v>
          </cell>
          <cell r="E27">
            <v>0</v>
          </cell>
          <cell r="F27">
            <v>0</v>
          </cell>
        </row>
        <row r="30">
          <cell r="D30">
            <v>0</v>
          </cell>
          <cell r="E30">
            <v>0</v>
          </cell>
          <cell r="F30">
            <v>0</v>
          </cell>
        </row>
        <row r="46">
          <cell r="D46">
            <v>0</v>
          </cell>
          <cell r="E46">
            <v>0</v>
          </cell>
          <cell r="F46">
            <v>0</v>
          </cell>
        </row>
        <row r="52">
          <cell r="D52">
            <v>0</v>
          </cell>
          <cell r="E52">
            <v>0</v>
          </cell>
          <cell r="F52">
            <v>0</v>
          </cell>
        </row>
      </sheetData>
      <sheetData sheetId="1"/>
      <sheetData sheetId="2">
        <row r="83">
          <cell r="D83">
            <v>0</v>
          </cell>
          <cell r="E83">
            <v>0</v>
          </cell>
          <cell r="F83">
            <v>0</v>
          </cell>
        </row>
        <row r="106">
          <cell r="D106">
            <v>0</v>
          </cell>
          <cell r="E106">
            <v>0</v>
          </cell>
          <cell r="F106">
            <v>0</v>
          </cell>
        </row>
        <row r="121">
          <cell r="D121">
            <v>0</v>
          </cell>
          <cell r="E121">
            <v>0</v>
          </cell>
          <cell r="F121">
            <v>0</v>
          </cell>
        </row>
        <row r="139">
          <cell r="D139">
            <v>0</v>
          </cell>
          <cell r="E139">
            <v>0</v>
          </cell>
          <cell r="F139">
            <v>0</v>
          </cell>
        </row>
        <row r="154">
          <cell r="D154">
            <v>0</v>
          </cell>
          <cell r="E154">
            <v>0</v>
          </cell>
          <cell r="F154">
            <v>0</v>
          </cell>
        </row>
        <row r="175">
          <cell r="D175">
            <v>0</v>
          </cell>
          <cell r="E175">
            <v>0</v>
          </cell>
          <cell r="F175">
            <v>0</v>
          </cell>
        </row>
        <row r="198">
          <cell r="D198">
            <v>0</v>
          </cell>
          <cell r="E198">
            <v>0</v>
          </cell>
          <cell r="F198">
            <v>0</v>
          </cell>
        </row>
        <row r="201">
          <cell r="D201">
            <v>0</v>
          </cell>
          <cell r="E201">
            <v>0</v>
          </cell>
          <cell r="F201">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istica.gov.md/pageview.php?l=ro&amp;idc=635&amp;id=71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tatistica.gov.md/pageview.php?l=ro&amp;idc=635&amp;id=719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8717-2789-4C75-BAD2-4687119037BB}">
  <sheetPr>
    <tabColor rgb="FFFFC000"/>
    <pageSetUpPr autoPageBreaks="0"/>
  </sheetPr>
  <dimension ref="A1:G80"/>
  <sheetViews>
    <sheetView workbookViewId="0">
      <selection activeCell="E6" sqref="E6"/>
    </sheetView>
  </sheetViews>
  <sheetFormatPr defaultColWidth="9.140625" defaultRowHeight="15" x14ac:dyDescent="0.25"/>
  <cols>
    <col min="1" max="1" width="5.140625" style="1" customWidth="1"/>
    <col min="2" max="2" width="51.85546875" style="1" customWidth="1"/>
    <col min="3" max="3" width="9.140625" style="306"/>
    <col min="4" max="6" width="15" style="1" customWidth="1"/>
    <col min="7" max="7" width="24.5703125" style="1" customWidth="1"/>
    <col min="8" max="16384" width="9.140625" style="1"/>
  </cols>
  <sheetData>
    <row r="1" spans="1:6" ht="19.5" customHeight="1" x14ac:dyDescent="0.25">
      <c r="A1" s="389"/>
      <c r="B1" s="390" t="s">
        <v>573</v>
      </c>
      <c r="C1" s="389"/>
      <c r="D1" s="391"/>
      <c r="E1" s="391"/>
      <c r="F1" s="389"/>
    </row>
    <row r="2" spans="1:6" s="2" customFormat="1" ht="23.25" customHeight="1" x14ac:dyDescent="0.25">
      <c r="A2" s="265"/>
      <c r="B2" s="266" t="s">
        <v>112</v>
      </c>
      <c r="C2" s="458"/>
      <c r="D2" s="458"/>
      <c r="E2" s="458"/>
    </row>
    <row r="3" spans="1:6" ht="13.5" customHeight="1" x14ac:dyDescent="0.25">
      <c r="A3" s="267"/>
      <c r="B3" s="268" t="s">
        <v>113</v>
      </c>
      <c r="C3" s="267"/>
      <c r="D3" s="269"/>
      <c r="E3" s="269"/>
      <c r="F3" s="269"/>
    </row>
    <row r="4" spans="1:6" ht="13.5" customHeight="1" x14ac:dyDescent="0.25">
      <c r="A4" s="270"/>
      <c r="B4" s="271"/>
      <c r="C4" s="270"/>
      <c r="D4" s="272"/>
      <c r="E4" s="272"/>
      <c r="F4" s="272"/>
    </row>
    <row r="5" spans="1:6" x14ac:dyDescent="0.25">
      <c r="A5" s="459" t="s">
        <v>114</v>
      </c>
      <c r="B5" s="459" t="s">
        <v>115</v>
      </c>
      <c r="C5" s="460" t="s">
        <v>116</v>
      </c>
      <c r="D5" s="136">
        <v>2023</v>
      </c>
      <c r="E5" s="136">
        <v>2024</v>
      </c>
      <c r="F5" s="136" t="s">
        <v>588</v>
      </c>
    </row>
    <row r="6" spans="1:6" x14ac:dyDescent="0.25">
      <c r="A6" s="459"/>
      <c r="B6" s="459"/>
      <c r="C6" s="460"/>
      <c r="D6" s="274"/>
      <c r="E6" s="274"/>
      <c r="F6" s="273"/>
    </row>
    <row r="7" spans="1:6" x14ac:dyDescent="0.25">
      <c r="A7" s="461" t="s">
        <v>506</v>
      </c>
      <c r="B7" s="276" t="s">
        <v>507</v>
      </c>
      <c r="C7" s="277"/>
      <c r="D7" s="278"/>
      <c r="E7" s="278"/>
      <c r="F7" s="278"/>
    </row>
    <row r="8" spans="1:6" x14ac:dyDescent="0.25">
      <c r="A8" s="461"/>
      <c r="B8" s="279" t="s">
        <v>119</v>
      </c>
      <c r="C8" s="277" t="s">
        <v>253</v>
      </c>
      <c r="D8" s="280"/>
      <c r="E8" s="280"/>
      <c r="F8" s="280"/>
    </row>
    <row r="9" spans="1:6" x14ac:dyDescent="0.25">
      <c r="A9" s="461"/>
      <c r="B9" s="279" t="s">
        <v>130</v>
      </c>
      <c r="C9" s="277" t="s">
        <v>267</v>
      </c>
      <c r="D9" s="280"/>
      <c r="E9" s="280"/>
      <c r="F9" s="280"/>
    </row>
    <row r="10" spans="1:6" x14ac:dyDescent="0.25">
      <c r="A10" s="461"/>
      <c r="B10" s="279" t="s">
        <v>145</v>
      </c>
      <c r="C10" s="277" t="s">
        <v>282</v>
      </c>
      <c r="D10" s="280"/>
      <c r="E10" s="280"/>
      <c r="F10" s="280"/>
    </row>
    <row r="11" spans="1:6" x14ac:dyDescent="0.25">
      <c r="A11" s="461"/>
      <c r="B11" s="279" t="s">
        <v>508</v>
      </c>
      <c r="C11" s="277" t="s">
        <v>284</v>
      </c>
      <c r="D11" s="280"/>
      <c r="E11" s="280"/>
      <c r="F11" s="280"/>
    </row>
    <row r="12" spans="1:6" ht="29.25" x14ac:dyDescent="0.25">
      <c r="A12" s="461"/>
      <c r="B12" s="276" t="s">
        <v>509</v>
      </c>
      <c r="C12" s="281" t="s">
        <v>286</v>
      </c>
      <c r="D12" s="282">
        <f>D8+D9+D10+D11</f>
        <v>0</v>
      </c>
      <c r="E12" s="282">
        <f t="shared" ref="E12:F12" si="0">E8+E9+E10+E11</f>
        <v>0</v>
      </c>
      <c r="F12" s="282">
        <f t="shared" si="0"/>
        <v>0</v>
      </c>
    </row>
    <row r="13" spans="1:6" x14ac:dyDescent="0.25">
      <c r="A13" s="455" t="s">
        <v>510</v>
      </c>
      <c r="B13" s="276" t="s">
        <v>511</v>
      </c>
      <c r="C13" s="277"/>
      <c r="D13" s="280"/>
      <c r="E13" s="280"/>
      <c r="F13" s="280"/>
    </row>
    <row r="14" spans="1:6" x14ac:dyDescent="0.25">
      <c r="A14" s="456"/>
      <c r="B14" s="279" t="s">
        <v>164</v>
      </c>
      <c r="C14" s="277" t="s">
        <v>288</v>
      </c>
      <c r="D14" s="280"/>
      <c r="E14" s="280"/>
      <c r="F14" s="280"/>
    </row>
    <row r="15" spans="1:6" x14ac:dyDescent="0.25">
      <c r="A15" s="456"/>
      <c r="B15" s="279" t="s">
        <v>512</v>
      </c>
      <c r="C15" s="277" t="s">
        <v>290</v>
      </c>
      <c r="D15" s="280"/>
      <c r="E15" s="280"/>
      <c r="F15" s="280"/>
    </row>
    <row r="16" spans="1:6" x14ac:dyDescent="0.25">
      <c r="A16" s="456"/>
      <c r="B16" s="279" t="s">
        <v>513</v>
      </c>
      <c r="C16" s="277" t="s">
        <v>292</v>
      </c>
      <c r="D16" s="280"/>
      <c r="E16" s="280"/>
      <c r="F16" s="280"/>
    </row>
    <row r="17" spans="1:6" x14ac:dyDescent="0.25">
      <c r="A17" s="456"/>
      <c r="B17" s="279" t="s">
        <v>514</v>
      </c>
      <c r="C17" s="277" t="s">
        <v>294</v>
      </c>
      <c r="D17" s="280"/>
      <c r="E17" s="280"/>
      <c r="F17" s="280"/>
    </row>
    <row r="18" spans="1:6" ht="30" x14ac:dyDescent="0.25">
      <c r="A18" s="457"/>
      <c r="B18" s="276" t="s">
        <v>515</v>
      </c>
      <c r="C18" s="281">
        <v>100</v>
      </c>
      <c r="D18" s="282">
        <f>D14+D15+D16+D17</f>
        <v>0</v>
      </c>
      <c r="E18" s="282">
        <f t="shared" ref="E18:F18" si="1">E14+E15+E16+E17</f>
        <v>0</v>
      </c>
      <c r="F18" s="282">
        <f t="shared" si="1"/>
        <v>0</v>
      </c>
    </row>
    <row r="19" spans="1:6" ht="24.75" customHeight="1" x14ac:dyDescent="0.25">
      <c r="A19" s="283"/>
      <c r="B19" s="283" t="s">
        <v>516</v>
      </c>
      <c r="C19" s="284">
        <v>110</v>
      </c>
      <c r="D19" s="285">
        <f>D12+D18</f>
        <v>0</v>
      </c>
      <c r="E19" s="285">
        <f t="shared" ref="E19:F19" si="2">E12+E18</f>
        <v>0</v>
      </c>
      <c r="F19" s="285">
        <f t="shared" si="2"/>
        <v>0</v>
      </c>
    </row>
    <row r="20" spans="1:6" x14ac:dyDescent="0.25">
      <c r="A20" s="461" t="s">
        <v>517</v>
      </c>
      <c r="B20" s="276" t="s">
        <v>518</v>
      </c>
      <c r="C20" s="277"/>
      <c r="D20" s="280"/>
      <c r="E20" s="280"/>
      <c r="F20" s="280"/>
    </row>
    <row r="21" spans="1:6" x14ac:dyDescent="0.25">
      <c r="A21" s="461"/>
      <c r="B21" s="279" t="s">
        <v>190</v>
      </c>
      <c r="C21" s="277">
        <v>120</v>
      </c>
      <c r="D21" s="280"/>
      <c r="E21" s="280"/>
      <c r="F21" s="280"/>
    </row>
    <row r="22" spans="1:6" x14ac:dyDescent="0.25">
      <c r="A22" s="461"/>
      <c r="B22" s="279" t="s">
        <v>197</v>
      </c>
      <c r="C22" s="277">
        <v>130</v>
      </c>
      <c r="D22" s="280"/>
      <c r="E22" s="280"/>
      <c r="F22" s="280"/>
    </row>
    <row r="23" spans="1:6" x14ac:dyDescent="0.25">
      <c r="A23" s="461"/>
      <c r="B23" s="279" t="s">
        <v>198</v>
      </c>
      <c r="C23" s="277">
        <v>140</v>
      </c>
      <c r="D23" s="280"/>
      <c r="E23" s="280"/>
      <c r="F23" s="280"/>
    </row>
    <row r="24" spans="1:6" x14ac:dyDescent="0.25">
      <c r="A24" s="461"/>
      <c r="B24" s="279" t="s">
        <v>203</v>
      </c>
      <c r="C24" s="277">
        <v>150</v>
      </c>
      <c r="D24" s="280"/>
      <c r="E24" s="280"/>
      <c r="F24" s="280"/>
    </row>
    <row r="25" spans="1:6" x14ac:dyDescent="0.25">
      <c r="A25" s="461"/>
      <c r="B25" s="279" t="s">
        <v>209</v>
      </c>
      <c r="C25" s="277">
        <v>160</v>
      </c>
      <c r="D25" s="280"/>
      <c r="E25" s="280"/>
      <c r="F25" s="280"/>
    </row>
    <row r="26" spans="1:6" x14ac:dyDescent="0.25">
      <c r="A26" s="461"/>
      <c r="B26" s="279" t="s">
        <v>210</v>
      </c>
      <c r="C26" s="277">
        <v>170</v>
      </c>
      <c r="D26" s="280"/>
      <c r="E26" s="280"/>
      <c r="F26" s="280"/>
    </row>
    <row r="27" spans="1:6" ht="29.25" x14ac:dyDescent="0.25">
      <c r="A27" s="461"/>
      <c r="B27" s="286" t="s">
        <v>519</v>
      </c>
      <c r="C27" s="277">
        <v>180</v>
      </c>
      <c r="D27" s="282">
        <f>D21+D22+D23+D24+D25+D26</f>
        <v>0</v>
      </c>
      <c r="E27" s="282">
        <f t="shared" ref="E27:F27" si="3">E21+E22+E23+E24+E25+E26</f>
        <v>0</v>
      </c>
      <c r="F27" s="282">
        <f t="shared" si="3"/>
        <v>0</v>
      </c>
    </row>
    <row r="28" spans="1:6" x14ac:dyDescent="0.25">
      <c r="A28" s="275" t="s">
        <v>520</v>
      </c>
      <c r="B28" s="276" t="s">
        <v>521</v>
      </c>
      <c r="C28" s="277">
        <v>190</v>
      </c>
      <c r="D28" s="280"/>
      <c r="E28" s="280"/>
      <c r="F28" s="280"/>
    </row>
    <row r="29" spans="1:6" x14ac:dyDescent="0.25">
      <c r="A29" s="275" t="s">
        <v>522</v>
      </c>
      <c r="B29" s="276" t="s">
        <v>523</v>
      </c>
      <c r="C29" s="277">
        <v>200</v>
      </c>
      <c r="D29" s="280"/>
      <c r="E29" s="280"/>
      <c r="F29" s="280"/>
    </row>
    <row r="30" spans="1:6" ht="30" x14ac:dyDescent="0.25">
      <c r="A30" s="461" t="s">
        <v>524</v>
      </c>
      <c r="B30" s="276" t="s">
        <v>525</v>
      </c>
      <c r="C30" s="277">
        <v>210</v>
      </c>
      <c r="D30" s="282">
        <f>D28+D29</f>
        <v>0</v>
      </c>
      <c r="E30" s="282">
        <f t="shared" ref="E30:F30" si="4">E28+E29</f>
        <v>0</v>
      </c>
      <c r="F30" s="282">
        <f t="shared" si="4"/>
        <v>0</v>
      </c>
    </row>
    <row r="31" spans="1:6" ht="23.25" customHeight="1" x14ac:dyDescent="0.25">
      <c r="A31" s="461"/>
      <c r="B31" s="276" t="s">
        <v>526</v>
      </c>
      <c r="C31" s="277">
        <v>220</v>
      </c>
      <c r="D31" s="280"/>
      <c r="E31" s="280"/>
      <c r="F31" s="280"/>
    </row>
    <row r="32" spans="1:6" ht="26.25" customHeight="1" x14ac:dyDescent="0.25">
      <c r="A32" s="287"/>
      <c r="B32" s="288" t="s">
        <v>527</v>
      </c>
      <c r="C32" s="289">
        <v>230</v>
      </c>
      <c r="D32" s="285">
        <f>D27+D30+D31</f>
        <v>0</v>
      </c>
      <c r="E32" s="285">
        <f t="shared" ref="E32:F32" si="5">E27+E30+E31</f>
        <v>0</v>
      </c>
      <c r="F32" s="285">
        <f t="shared" si="5"/>
        <v>0</v>
      </c>
    </row>
    <row r="34" spans="1:6" x14ac:dyDescent="0.25">
      <c r="A34" s="290"/>
      <c r="B34" s="291" t="s">
        <v>251</v>
      </c>
      <c r="C34" s="292"/>
      <c r="D34" s="293"/>
      <c r="E34" s="293"/>
      <c r="F34" s="293"/>
    </row>
    <row r="36" spans="1:6" ht="23.25" customHeight="1" x14ac:dyDescent="0.25">
      <c r="A36" s="467"/>
      <c r="B36" s="468" t="s">
        <v>24</v>
      </c>
      <c r="C36" s="468" t="s">
        <v>326</v>
      </c>
      <c r="D36" s="273">
        <f>D$5</f>
        <v>2023</v>
      </c>
      <c r="E36" s="273">
        <f t="shared" ref="E36:F36" si="6">E$5</f>
        <v>2024</v>
      </c>
      <c r="F36" s="273" t="str">
        <f t="shared" si="6"/>
        <v>anul în curs</v>
      </c>
    </row>
    <row r="37" spans="1:6" ht="18" customHeight="1" x14ac:dyDescent="0.25">
      <c r="A37" s="467"/>
      <c r="B37" s="468"/>
      <c r="C37" s="468"/>
      <c r="D37" s="294">
        <f>D$6</f>
        <v>0</v>
      </c>
      <c r="E37" s="294">
        <f t="shared" ref="E37:F37" si="7">E$6</f>
        <v>0</v>
      </c>
      <c r="F37" s="294">
        <f t="shared" si="7"/>
        <v>0</v>
      </c>
    </row>
    <row r="38" spans="1:6" x14ac:dyDescent="0.25">
      <c r="B38" s="275">
        <v>1</v>
      </c>
      <c r="C38" s="281">
        <v>2</v>
      </c>
      <c r="D38" s="275">
        <v>3</v>
      </c>
      <c r="E38" s="275">
        <v>4</v>
      </c>
      <c r="F38" s="295"/>
    </row>
    <row r="39" spans="1:6" x14ac:dyDescent="0.25">
      <c r="B39" s="279" t="s">
        <v>528</v>
      </c>
      <c r="C39" s="277" t="s">
        <v>253</v>
      </c>
      <c r="D39" s="296"/>
      <c r="E39" s="296"/>
      <c r="F39" s="297"/>
    </row>
    <row r="40" spans="1:6" x14ac:dyDescent="0.25">
      <c r="B40" s="279" t="s">
        <v>529</v>
      </c>
      <c r="C40" s="277" t="s">
        <v>267</v>
      </c>
      <c r="D40" s="296"/>
      <c r="E40" s="296"/>
      <c r="F40" s="297"/>
    </row>
    <row r="41" spans="1:6" x14ac:dyDescent="0.25">
      <c r="B41" s="276" t="s">
        <v>530</v>
      </c>
      <c r="C41" s="277" t="s">
        <v>282</v>
      </c>
      <c r="D41" s="298">
        <f>D39-D40</f>
        <v>0</v>
      </c>
      <c r="E41" s="298">
        <f t="shared" ref="E41:F41" si="8">E39-E40</f>
        <v>0</v>
      </c>
      <c r="F41" s="298">
        <f t="shared" si="8"/>
        <v>0</v>
      </c>
    </row>
    <row r="42" spans="1:6" x14ac:dyDescent="0.25">
      <c r="B42" s="279" t="s">
        <v>531</v>
      </c>
      <c r="C42" s="277" t="s">
        <v>284</v>
      </c>
      <c r="D42" s="296"/>
      <c r="E42" s="296"/>
      <c r="F42" s="297"/>
    </row>
    <row r="43" spans="1:6" x14ac:dyDescent="0.25">
      <c r="B43" s="279" t="s">
        <v>532</v>
      </c>
      <c r="C43" s="277" t="s">
        <v>286</v>
      </c>
      <c r="D43" s="296"/>
      <c r="E43" s="296"/>
      <c r="F43" s="297"/>
    </row>
    <row r="44" spans="1:6" x14ac:dyDescent="0.25">
      <c r="B44" s="279" t="s">
        <v>29</v>
      </c>
      <c r="C44" s="277" t="s">
        <v>288</v>
      </c>
      <c r="D44" s="296"/>
      <c r="E44" s="296"/>
      <c r="F44" s="297"/>
    </row>
    <row r="45" spans="1:6" x14ac:dyDescent="0.25">
      <c r="B45" s="279" t="s">
        <v>533</v>
      </c>
      <c r="C45" s="277" t="s">
        <v>290</v>
      </c>
      <c r="D45" s="296"/>
      <c r="E45" s="296"/>
      <c r="F45" s="297"/>
    </row>
    <row r="46" spans="1:6" ht="43.5" x14ac:dyDescent="0.25">
      <c r="B46" s="276" t="s">
        <v>534</v>
      </c>
      <c r="C46" s="277" t="s">
        <v>292</v>
      </c>
      <c r="D46" s="298">
        <f>D41+D42-D43-D44-D45</f>
        <v>0</v>
      </c>
      <c r="E46" s="298">
        <f t="shared" ref="E46:F46" si="9">E41+E42-E43-E44-E45</f>
        <v>0</v>
      </c>
      <c r="F46" s="298">
        <f t="shared" si="9"/>
        <v>0</v>
      </c>
    </row>
    <row r="47" spans="1:6" x14ac:dyDescent="0.25">
      <c r="B47" s="276" t="s">
        <v>535</v>
      </c>
      <c r="C47" s="277" t="s">
        <v>294</v>
      </c>
      <c r="D47" s="296"/>
      <c r="E47" s="296"/>
      <c r="F47" s="297"/>
    </row>
    <row r="48" spans="1:6" ht="29.25" x14ac:dyDescent="0.25">
      <c r="B48" s="276" t="s">
        <v>536</v>
      </c>
      <c r="C48" s="277">
        <v>100</v>
      </c>
      <c r="D48" s="296"/>
      <c r="E48" s="296"/>
      <c r="F48" s="297"/>
    </row>
    <row r="49" spans="1:7" ht="30" x14ac:dyDescent="0.25">
      <c r="B49" s="276" t="s">
        <v>537</v>
      </c>
      <c r="C49" s="277">
        <v>110</v>
      </c>
      <c r="D49" s="296"/>
      <c r="E49" s="296"/>
      <c r="F49" s="297"/>
    </row>
    <row r="50" spans="1:7" x14ac:dyDescent="0.25">
      <c r="B50" s="276" t="s">
        <v>538</v>
      </c>
      <c r="C50" s="277">
        <v>120</v>
      </c>
      <c r="D50" s="298">
        <f>D46+D47+D48</f>
        <v>0</v>
      </c>
      <c r="E50" s="298">
        <f t="shared" ref="E50:F50" si="10">E46+E47+E48</f>
        <v>0</v>
      </c>
      <c r="F50" s="298">
        <f t="shared" si="10"/>
        <v>0</v>
      </c>
    </row>
    <row r="51" spans="1:7" x14ac:dyDescent="0.25">
      <c r="B51" s="279" t="s">
        <v>539</v>
      </c>
      <c r="C51" s="277">
        <v>130</v>
      </c>
      <c r="D51" s="296"/>
      <c r="E51" s="296"/>
      <c r="F51" s="297"/>
    </row>
    <row r="52" spans="1:7" ht="30" x14ac:dyDescent="0.25">
      <c r="B52" s="276" t="s">
        <v>540</v>
      </c>
      <c r="C52" s="277">
        <v>140</v>
      </c>
      <c r="D52" s="298">
        <f>D50-D51</f>
        <v>0</v>
      </c>
      <c r="E52" s="298">
        <f t="shared" ref="E52:F52" si="11">E50-E51</f>
        <v>0</v>
      </c>
      <c r="F52" s="298">
        <f t="shared" si="11"/>
        <v>0</v>
      </c>
    </row>
    <row r="55" spans="1:7" x14ac:dyDescent="0.25">
      <c r="A55" s="299" t="s">
        <v>76</v>
      </c>
      <c r="B55" s="300"/>
      <c r="C55" s="301"/>
      <c r="D55" s="302"/>
      <c r="E55" s="302"/>
      <c r="F55" s="303"/>
      <c r="G55" s="303"/>
    </row>
    <row r="56" spans="1:7" x14ac:dyDescent="0.25">
      <c r="A56" s="304"/>
      <c r="B56" s="305"/>
      <c r="D56" s="264"/>
      <c r="E56" s="264"/>
    </row>
    <row r="57" spans="1:7" x14ac:dyDescent="0.25">
      <c r="A57" s="469" t="s">
        <v>61</v>
      </c>
      <c r="B57" s="459" t="s">
        <v>24</v>
      </c>
      <c r="C57" s="460" t="s">
        <v>326</v>
      </c>
      <c r="D57" s="273">
        <f>D$5</f>
        <v>2023</v>
      </c>
      <c r="E57" s="273">
        <f t="shared" ref="E57:F57" si="12">E$5</f>
        <v>2024</v>
      </c>
      <c r="F57" s="273" t="str">
        <f t="shared" si="12"/>
        <v>anul în curs</v>
      </c>
      <c r="G57" s="307"/>
    </row>
    <row r="58" spans="1:7" x14ac:dyDescent="0.25">
      <c r="A58" s="470"/>
      <c r="B58" s="459"/>
      <c r="C58" s="460"/>
      <c r="D58" s="294">
        <f>D$6</f>
        <v>0</v>
      </c>
      <c r="E58" s="294">
        <f t="shared" ref="E58:F58" si="13">E$6</f>
        <v>0</v>
      </c>
      <c r="F58" s="294">
        <f t="shared" si="13"/>
        <v>0</v>
      </c>
      <c r="G58" s="307"/>
    </row>
    <row r="59" spans="1:7" ht="30" x14ac:dyDescent="0.25">
      <c r="A59" s="308">
        <v>1</v>
      </c>
      <c r="B59" s="309" t="s">
        <v>388</v>
      </c>
      <c r="C59" s="310"/>
      <c r="D59" s="311"/>
      <c r="E59" s="311"/>
      <c r="F59" s="311"/>
      <c r="G59" s="312"/>
    </row>
    <row r="60" spans="1:7" x14ac:dyDescent="0.25">
      <c r="A60" s="308" t="s">
        <v>389</v>
      </c>
      <c r="B60" s="313" t="s">
        <v>69</v>
      </c>
      <c r="C60" s="314"/>
      <c r="D60" s="315"/>
      <c r="E60" s="315"/>
      <c r="F60" s="315"/>
      <c r="G60" s="316"/>
    </row>
    <row r="61" spans="1:7" x14ac:dyDescent="0.25">
      <c r="A61" s="308" t="s">
        <v>390</v>
      </c>
      <c r="B61" s="313" t="s">
        <v>70</v>
      </c>
      <c r="C61" s="314"/>
      <c r="D61" s="315"/>
      <c r="E61" s="315"/>
      <c r="F61" s="315"/>
      <c r="G61" s="316"/>
    </row>
    <row r="62" spans="1:7" ht="31.5" customHeight="1" x14ac:dyDescent="0.25">
      <c r="A62" s="308">
        <v>2</v>
      </c>
      <c r="B62" s="309" t="s">
        <v>64</v>
      </c>
      <c r="C62" s="310"/>
      <c r="D62" s="311"/>
      <c r="E62" s="311"/>
      <c r="F62" s="311"/>
      <c r="G62" s="462" t="s">
        <v>391</v>
      </c>
    </row>
    <row r="63" spans="1:7" ht="31.5" customHeight="1" x14ac:dyDescent="0.25">
      <c r="A63" s="308">
        <v>3</v>
      </c>
      <c r="B63" s="309" t="s">
        <v>46</v>
      </c>
      <c r="C63" s="310"/>
      <c r="D63" s="311"/>
      <c r="E63" s="311"/>
      <c r="F63" s="311"/>
      <c r="G63" s="462"/>
    </row>
    <row r="64" spans="1:7" ht="31.5" customHeight="1" x14ac:dyDescent="0.25">
      <c r="A64" s="308">
        <v>4</v>
      </c>
      <c r="B64" s="309" t="s">
        <v>505</v>
      </c>
      <c r="C64" s="310"/>
      <c r="D64" s="311"/>
      <c r="E64" s="311"/>
      <c r="F64" s="311"/>
      <c r="G64" s="317" t="s">
        <v>392</v>
      </c>
    </row>
    <row r="65" spans="1:7" x14ac:dyDescent="0.25">
      <c r="B65" s="263"/>
      <c r="D65" s="264"/>
      <c r="E65" s="264"/>
      <c r="F65" s="264"/>
    </row>
    <row r="66" spans="1:7" x14ac:dyDescent="0.25">
      <c r="B66" s="263"/>
      <c r="D66" s="264"/>
      <c r="E66" s="264"/>
      <c r="F66" s="264"/>
    </row>
    <row r="67" spans="1:7" ht="24" customHeight="1" x14ac:dyDescent="0.25">
      <c r="A67" s="299" t="s">
        <v>393</v>
      </c>
      <c r="B67" s="300"/>
      <c r="C67" s="301"/>
      <c r="D67" s="302"/>
      <c r="E67" s="302"/>
      <c r="F67" s="302"/>
      <c r="G67" s="303"/>
    </row>
    <row r="68" spans="1:7" x14ac:dyDescent="0.25">
      <c r="A68" s="304"/>
      <c r="B68" s="305"/>
      <c r="D68" s="264"/>
      <c r="E68" s="264"/>
      <c r="F68" s="264"/>
    </row>
    <row r="69" spans="1:7" ht="15" customHeight="1" x14ac:dyDescent="0.25">
      <c r="A69" s="463" t="s">
        <v>61</v>
      </c>
      <c r="B69" s="465" t="s">
        <v>24</v>
      </c>
      <c r="C69" s="465" t="s">
        <v>326</v>
      </c>
      <c r="D69" s="273">
        <f>D$5</f>
        <v>2023</v>
      </c>
      <c r="E69" s="273">
        <f>E$5</f>
        <v>2024</v>
      </c>
      <c r="F69" s="273" t="str">
        <f>F$5</f>
        <v>anul în curs</v>
      </c>
    </row>
    <row r="70" spans="1:7" x14ac:dyDescent="0.25">
      <c r="A70" s="464"/>
      <c r="B70" s="466"/>
      <c r="C70" s="466"/>
      <c r="D70" s="318">
        <f>D$6</f>
        <v>0</v>
      </c>
      <c r="E70" s="318">
        <f t="shared" ref="E70:F70" si="14">E$6</f>
        <v>0</v>
      </c>
      <c r="F70" s="318">
        <f t="shared" si="14"/>
        <v>0</v>
      </c>
    </row>
    <row r="71" spans="1:7" ht="30" x14ac:dyDescent="0.25">
      <c r="A71" s="319">
        <v>1</v>
      </c>
      <c r="B71" s="320" t="s">
        <v>394</v>
      </c>
      <c r="C71" s="319"/>
      <c r="D71" s="321"/>
      <c r="E71" s="321"/>
      <c r="F71" s="321"/>
    </row>
    <row r="72" spans="1:7" ht="30" x14ac:dyDescent="0.25">
      <c r="A72" s="319">
        <v>2</v>
      </c>
      <c r="B72" s="320" t="s">
        <v>395</v>
      </c>
      <c r="C72" s="319"/>
      <c r="D72" s="321"/>
      <c r="E72" s="321"/>
      <c r="F72" s="321"/>
    </row>
    <row r="73" spans="1:7" ht="27.75" customHeight="1" x14ac:dyDescent="0.25">
      <c r="A73" s="322"/>
      <c r="B73" s="323" t="s">
        <v>396</v>
      </c>
      <c r="C73" s="322"/>
      <c r="D73" s="324">
        <f>SUM(D71:D72)</f>
        <v>0</v>
      </c>
      <c r="E73" s="324">
        <f>SUM(E71:E72)</f>
        <v>0</v>
      </c>
      <c r="F73" s="324">
        <f>SUM(F71:F72)</f>
        <v>0</v>
      </c>
    </row>
    <row r="74" spans="1:7" x14ac:dyDescent="0.25">
      <c r="A74" s="325"/>
      <c r="B74" s="326"/>
      <c r="C74" s="325"/>
      <c r="D74" s="327"/>
      <c r="E74" s="327"/>
      <c r="F74" s="327"/>
    </row>
    <row r="75" spans="1:7" hidden="1" x14ac:dyDescent="0.25">
      <c r="A75" s="299" t="s">
        <v>74</v>
      </c>
      <c r="B75" s="300"/>
      <c r="C75" s="328"/>
      <c r="D75" s="329"/>
      <c r="E75" s="329"/>
      <c r="F75" s="329"/>
    </row>
    <row r="76" spans="1:7" hidden="1" x14ac:dyDescent="0.25">
      <c r="A76" s="319"/>
      <c r="B76" s="320" t="s">
        <v>397</v>
      </c>
      <c r="C76" s="319"/>
      <c r="D76" s="321"/>
      <c r="E76" s="321"/>
      <c r="F76" s="321"/>
    </row>
    <row r="77" spans="1:7" hidden="1" x14ac:dyDescent="0.25">
      <c r="A77" s="319"/>
      <c r="B77" s="320" t="s">
        <v>75</v>
      </c>
      <c r="C77" s="319"/>
      <c r="D77" s="330">
        <f>IF(D76=0,0,D76/D$154)</f>
        <v>0</v>
      </c>
      <c r="E77" s="330">
        <f>IF(E76=0,0,E76/E$154)</f>
        <v>0</v>
      </c>
      <c r="F77" s="330">
        <f>IF(F76=0,0,F76/F$154)</f>
        <v>0</v>
      </c>
    </row>
    <row r="78" spans="1:7" x14ac:dyDescent="0.25">
      <c r="A78" s="325"/>
      <c r="B78" s="326"/>
      <c r="C78" s="325"/>
      <c r="D78" s="327"/>
      <c r="E78" s="327"/>
      <c r="F78" s="327"/>
    </row>
    <row r="79" spans="1:7" ht="18.75" customHeight="1" x14ac:dyDescent="0.25">
      <c r="A79" s="299" t="s">
        <v>73</v>
      </c>
      <c r="B79" s="300"/>
      <c r="C79" s="328"/>
      <c r="D79" s="329"/>
      <c r="E79" s="329"/>
      <c r="F79" s="329"/>
    </row>
    <row r="80" spans="1:7" ht="27.75" customHeight="1" x14ac:dyDescent="0.25">
      <c r="A80" s="319"/>
      <c r="B80" s="320" t="s">
        <v>80</v>
      </c>
      <c r="C80" s="319"/>
      <c r="D80" s="321"/>
      <c r="E80" s="321"/>
      <c r="F80" s="321"/>
    </row>
  </sheetData>
  <mergeCells count="18">
    <mergeCell ref="G62:G63"/>
    <mergeCell ref="A69:A70"/>
    <mergeCell ref="B69:B70"/>
    <mergeCell ref="C69:C70"/>
    <mergeCell ref="A20:A27"/>
    <mergeCell ref="A30:A31"/>
    <mergeCell ref="A36:A37"/>
    <mergeCell ref="B36:B37"/>
    <mergeCell ref="C36:C37"/>
    <mergeCell ref="A57:A58"/>
    <mergeCell ref="B57:B58"/>
    <mergeCell ref="C57:C58"/>
    <mergeCell ref="A13:A18"/>
    <mergeCell ref="C2:E2"/>
    <mergeCell ref="A5:A6"/>
    <mergeCell ref="B5:B6"/>
    <mergeCell ref="C5:C6"/>
    <mergeCell ref="A7:A12"/>
  </mergeCells>
  <hyperlinks>
    <hyperlink ref="G64" r:id="rId1" xr:uid="{E19EBC5F-786F-428D-88EE-C6CEE445A834}"/>
  </hyperlinks>
  <pageMargins left="0.7" right="0.7" top="0.75" bottom="0.75" header="0.3" footer="0.3"/>
  <pageSetup paperSize="9" orientation="portrait" horizontalDpi="300" verticalDpi="300"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AD77-A8AD-4450-AAB1-AC90AD7CE1BA}">
  <sheetPr>
    <tabColor rgb="FFFFFF00"/>
    <pageSetUpPr autoPageBreaks="0" fitToPage="1"/>
  </sheetPr>
  <dimension ref="A1:J79"/>
  <sheetViews>
    <sheetView zoomScale="120" zoomScaleNormal="120" workbookViewId="0">
      <pane xSplit="2" ySplit="4" topLeftCell="C50" activePane="bottomRight" state="frozen"/>
      <selection activeCell="D36" sqref="D36:F38"/>
      <selection pane="topRight" activeCell="D36" sqref="D36:F38"/>
      <selection pane="bottomLeft" activeCell="D36" sqref="D36:F38"/>
      <selection pane="bottomRight" activeCell="D80" sqref="D80"/>
    </sheetView>
  </sheetViews>
  <sheetFormatPr defaultColWidth="9.140625" defaultRowHeight="12.75" outlineLevelRow="1" x14ac:dyDescent="0.2"/>
  <cols>
    <col min="1" max="1" width="4" style="331" bestFit="1" customWidth="1"/>
    <col min="2" max="2" width="34.42578125" style="331" customWidth="1"/>
    <col min="3" max="3" width="21.7109375" style="331" customWidth="1"/>
    <col min="4" max="4" width="11.42578125" style="331" customWidth="1"/>
    <col min="5" max="6" width="11.140625" style="331" customWidth="1"/>
    <col min="7" max="7" width="16.85546875" style="331" customWidth="1"/>
    <col min="8" max="8" width="62.28515625" style="331" customWidth="1"/>
    <col min="9" max="9" width="8.5703125" style="331" customWidth="1"/>
    <col min="10" max="10" width="6.7109375" style="331" customWidth="1"/>
    <col min="11" max="16384" width="9.140625" style="331"/>
  </cols>
  <sheetData>
    <row r="1" spans="1:9" ht="15" customHeight="1" x14ac:dyDescent="0.2">
      <c r="A1" s="471"/>
      <c r="B1" s="471"/>
      <c r="C1" s="471"/>
    </row>
    <row r="2" spans="1:9" ht="21.75" customHeight="1" x14ac:dyDescent="0.2">
      <c r="A2" s="332" t="s">
        <v>398</v>
      </c>
      <c r="B2" s="332"/>
      <c r="C2" s="332">
        <f>'Situatii finan.-prescurtate'!C2:E2</f>
        <v>0</v>
      </c>
    </row>
    <row r="3" spans="1:9" ht="13.5" customHeight="1" x14ac:dyDescent="0.2">
      <c r="A3" s="472"/>
      <c r="B3" s="472"/>
      <c r="C3" s="472"/>
    </row>
    <row r="4" spans="1:9" ht="21" customHeight="1" x14ac:dyDescent="0.2">
      <c r="A4" s="333" t="s">
        <v>61</v>
      </c>
      <c r="B4" s="333" t="s">
        <v>24</v>
      </c>
      <c r="C4" s="333" t="s">
        <v>400</v>
      </c>
      <c r="D4" s="334">
        <f>'Situatii finan.-prescurtate'!D5</f>
        <v>2023</v>
      </c>
      <c r="E4" s="334">
        <f>'Situatii finan.-prescurtate'!E5</f>
        <v>2024</v>
      </c>
      <c r="F4" s="334" t="str">
        <f>'Situatii finan.-prescurtate'!F5</f>
        <v>anul în curs</v>
      </c>
      <c r="G4" s="334" t="s">
        <v>401</v>
      </c>
      <c r="H4" s="335" t="s">
        <v>402</v>
      </c>
    </row>
    <row r="5" spans="1:9" ht="15.75" customHeight="1" x14ac:dyDescent="0.2">
      <c r="A5" s="336"/>
      <c r="B5" s="336"/>
      <c r="C5" s="336"/>
      <c r="D5" s="337"/>
      <c r="E5" s="337"/>
      <c r="F5" s="337"/>
      <c r="G5" s="337"/>
      <c r="H5" s="338"/>
    </row>
    <row r="6" spans="1:9" ht="16.5" customHeight="1" x14ac:dyDescent="0.2">
      <c r="A6" s="339" t="s">
        <v>403</v>
      </c>
      <c r="B6" s="333"/>
      <c r="C6" s="333"/>
      <c r="D6" s="340"/>
      <c r="E6" s="340"/>
      <c r="F6" s="340"/>
      <c r="G6" s="340"/>
      <c r="H6" s="335"/>
    </row>
    <row r="7" spans="1:9" s="346" customFormat="1" ht="25.5" outlineLevel="1" x14ac:dyDescent="0.25">
      <c r="A7" s="341">
        <v>1</v>
      </c>
      <c r="B7" s="342" t="s">
        <v>404</v>
      </c>
      <c r="C7" s="343" t="s">
        <v>541</v>
      </c>
      <c r="D7" s="344" t="e">
        <f>'Situatii finan.-prescurtate'!D12/'Situatii finan.-prescurtate'!D19</f>
        <v>#DIV/0!</v>
      </c>
      <c r="E7" s="344" t="e">
        <f>'Situatii finan.-prescurtate'!E12/'Situatii finan.-prescurtate'!E19</f>
        <v>#DIV/0!</v>
      </c>
      <c r="F7" s="344" t="e">
        <f>'Situatii finan.-prescurtate'!F12/'Situatii finan.-prescurtate'!F19</f>
        <v>#DIV/0!</v>
      </c>
      <c r="G7" s="345"/>
      <c r="H7" s="342" t="s">
        <v>406</v>
      </c>
    </row>
    <row r="8" spans="1:9" s="346" customFormat="1" ht="25.5" outlineLevel="1" x14ac:dyDescent="0.25">
      <c r="A8" s="341">
        <v>2</v>
      </c>
      <c r="B8" s="342" t="s">
        <v>407</v>
      </c>
      <c r="C8" s="343" t="s">
        <v>542</v>
      </c>
      <c r="D8" s="344" t="e">
        <f>'Situatii finan.-prescurtate'!D18/'Situatii finan.-prescurtate'!D19</f>
        <v>#DIV/0!</v>
      </c>
      <c r="E8" s="344" t="e">
        <f>'Situatii finan.-prescurtate'!E18/'Situatii finan.-prescurtate'!E19</f>
        <v>#DIV/0!</v>
      </c>
      <c r="F8" s="344" t="e">
        <f>'Situatii finan.-prescurtate'!F18/'Situatii finan.-prescurtate'!F19</f>
        <v>#DIV/0!</v>
      </c>
      <c r="G8" s="345"/>
      <c r="H8" s="342" t="s">
        <v>409</v>
      </c>
    </row>
    <row r="9" spans="1:9" s="346" customFormat="1" ht="38.25" outlineLevel="1" x14ac:dyDescent="0.25">
      <c r="A9" s="341">
        <v>3</v>
      </c>
      <c r="B9" s="342" t="s">
        <v>410</v>
      </c>
      <c r="C9" s="343" t="s">
        <v>543</v>
      </c>
      <c r="D9" s="344" t="e">
        <f>'Situatii finan.-prescurtate'!D15/'Situatii finan.-prescurtate'!D19</f>
        <v>#DIV/0!</v>
      </c>
      <c r="E9" s="344" t="e">
        <f>'Situatii finan.-prescurtate'!E15/'Situatii finan.-prescurtate'!E19</f>
        <v>#DIV/0!</v>
      </c>
      <c r="F9" s="344" t="e">
        <f>'Situatii finan.-prescurtate'!F15/'Situatii finan.-prescurtate'!F19</f>
        <v>#DIV/0!</v>
      </c>
      <c r="G9" s="345"/>
      <c r="H9" s="342" t="s">
        <v>412</v>
      </c>
    </row>
    <row r="10" spans="1:9" s="346" customFormat="1" ht="38.25" outlineLevel="1" x14ac:dyDescent="0.25">
      <c r="A10" s="341">
        <v>4</v>
      </c>
      <c r="B10" s="342" t="s">
        <v>413</v>
      </c>
      <c r="C10" s="343" t="s">
        <v>414</v>
      </c>
      <c r="D10" s="344" t="e">
        <f>'Situatii finan.-prescurtate'!D17/'Situatii finan.-prescurtate'!D19</f>
        <v>#DIV/0!</v>
      </c>
      <c r="E10" s="344" t="e">
        <f>'Situatii finan.-prescurtate'!E17/'Situatii finan.-prescurtate'!E19</f>
        <v>#DIV/0!</v>
      </c>
      <c r="F10" s="344" t="e">
        <f>'Situatii finan.-prescurtate'!F17/'Situatii finan.-prescurtate'!F19</f>
        <v>#DIV/0!</v>
      </c>
      <c r="G10" s="345"/>
      <c r="H10" s="342" t="s">
        <v>415</v>
      </c>
    </row>
    <row r="11" spans="1:9" s="346" customFormat="1" ht="25.5" outlineLevel="1" x14ac:dyDescent="0.25">
      <c r="A11" s="341">
        <v>5</v>
      </c>
      <c r="B11" s="342" t="s">
        <v>416</v>
      </c>
      <c r="C11" s="343" t="s">
        <v>417</v>
      </c>
      <c r="D11" s="344" t="e">
        <f>'Situatii finan.-prescurtate'!D14/'Situatii finan.-prescurtate'!D19</f>
        <v>#DIV/0!</v>
      </c>
      <c r="E11" s="344" t="e">
        <f>'Situatii finan.-prescurtate'!E14/'Situatii finan.-prescurtate'!E19</f>
        <v>#DIV/0!</v>
      </c>
      <c r="F11" s="344" t="e">
        <f>'Situatii finan.-prescurtate'!F14/'Situatii finan.-prescurtate'!F19</f>
        <v>#DIV/0!</v>
      </c>
      <c r="G11" s="345"/>
      <c r="H11" s="342" t="s">
        <v>418</v>
      </c>
    </row>
    <row r="12" spans="1:9" s="346" customFormat="1" ht="84" customHeight="1" outlineLevel="1" x14ac:dyDescent="0.25">
      <c r="A12" s="341">
        <v>6</v>
      </c>
      <c r="B12" s="342" t="s">
        <v>419</v>
      </c>
      <c r="C12" s="343" t="s">
        <v>420</v>
      </c>
      <c r="D12" s="347" t="e">
        <f>'Situatii finan.-prescurtate'!D27/'Situatii finan.-prescurtate'!D32</f>
        <v>#DIV/0!</v>
      </c>
      <c r="E12" s="347" t="e">
        <f>'Situatii finan.-prescurtate'!E27/'Situatii finan.-prescurtate'!E32</f>
        <v>#DIV/0!</v>
      </c>
      <c r="F12" s="347" t="e">
        <f>'Situatii finan.-prescurtate'!F27/'Situatii finan.-prescurtate'!F32</f>
        <v>#DIV/0!</v>
      </c>
      <c r="G12" s="348" t="s">
        <v>421</v>
      </c>
      <c r="H12" s="342" t="s">
        <v>544</v>
      </c>
    </row>
    <row r="13" spans="1:9" s="346" customFormat="1" ht="51" outlineLevel="1" x14ac:dyDescent="0.25">
      <c r="A13" s="341">
        <v>7</v>
      </c>
      <c r="B13" s="342" t="s">
        <v>423</v>
      </c>
      <c r="C13" s="343" t="s">
        <v>545</v>
      </c>
      <c r="D13" s="347" t="e">
        <f>'Situatii finan.-prescurtate'!D30/'Situatii finan.-prescurtate'!D32</f>
        <v>#DIV/0!</v>
      </c>
      <c r="E13" s="347" t="e">
        <f>'Situatii finan.-prescurtate'!E30/'Situatii finan.-prescurtate'!E32</f>
        <v>#DIV/0!</v>
      </c>
      <c r="F13" s="347" t="e">
        <f>'Situatii finan.-prescurtate'!F30/'Situatii finan.-prescurtate'!F32</f>
        <v>#DIV/0!</v>
      </c>
      <c r="G13" s="348" t="s">
        <v>425</v>
      </c>
      <c r="H13" s="342" t="s">
        <v>546</v>
      </c>
      <c r="I13" s="349">
        <v>0.5</v>
      </c>
    </row>
    <row r="14" spans="1:9" s="346" customFormat="1" ht="63.75" outlineLevel="1" x14ac:dyDescent="0.25">
      <c r="A14" s="341">
        <v>8</v>
      </c>
      <c r="B14" s="342" t="s">
        <v>427</v>
      </c>
      <c r="C14" s="343" t="s">
        <v>547</v>
      </c>
      <c r="D14" s="344" t="e">
        <f>'Situatii finan.-prescurtate'!D29/'Situatii finan.-prescurtate'!D30</f>
        <v>#DIV/0!</v>
      </c>
      <c r="E14" s="344" t="e">
        <f>'Situatii finan.-prescurtate'!E29/'Situatii finan.-prescurtate'!E30</f>
        <v>#DIV/0!</v>
      </c>
      <c r="F14" s="344" t="e">
        <f>'Situatii finan.-prescurtate'!F29/'Situatii finan.-prescurtate'!F30</f>
        <v>#DIV/0!</v>
      </c>
      <c r="G14" s="345"/>
      <c r="H14" s="342" t="s">
        <v>548</v>
      </c>
    </row>
    <row r="15" spans="1:9" ht="21" customHeight="1" x14ac:dyDescent="0.2">
      <c r="A15" s="339" t="s">
        <v>430</v>
      </c>
      <c r="B15" s="333"/>
      <c r="C15" s="333"/>
      <c r="D15" s="350"/>
      <c r="E15" s="350"/>
      <c r="F15" s="350"/>
      <c r="G15" s="351"/>
      <c r="H15" s="335"/>
    </row>
    <row r="16" spans="1:9" s="346" customFormat="1" ht="38.25" outlineLevel="1" x14ac:dyDescent="0.25">
      <c r="A16" s="341">
        <v>9</v>
      </c>
      <c r="B16" s="342" t="s">
        <v>431</v>
      </c>
      <c r="C16" s="343" t="s">
        <v>549</v>
      </c>
      <c r="D16" s="347" t="e">
        <f>'Situatii finan.-prescurtate'!D19/'Situatii finan.-prescurtate'!D30</f>
        <v>#DIV/0!</v>
      </c>
      <c r="E16" s="347" t="e">
        <f>'Situatii finan.-prescurtate'!E19/'Situatii finan.-prescurtate'!E30</f>
        <v>#DIV/0!</v>
      </c>
      <c r="F16" s="347" t="e">
        <f>'Situatii finan.-prescurtate'!F19/'Situatii finan.-prescurtate'!F30</f>
        <v>#DIV/0!</v>
      </c>
      <c r="G16" s="348" t="s">
        <v>433</v>
      </c>
      <c r="H16" s="342" t="s">
        <v>550</v>
      </c>
    </row>
    <row r="17" spans="1:8" s="346" customFormat="1" ht="30.75" customHeight="1" outlineLevel="1" x14ac:dyDescent="0.25">
      <c r="A17" s="341">
        <v>10</v>
      </c>
      <c r="B17" s="342" t="s">
        <v>551</v>
      </c>
      <c r="C17" s="343" t="s">
        <v>552</v>
      </c>
      <c r="D17" s="347" t="e">
        <f>'Situatii finan.-prescurtate'!D30/'Situatii finan.-prescurtate'!D19</f>
        <v>#DIV/0!</v>
      </c>
      <c r="E17" s="347" t="e">
        <f>'Situatii finan.-prescurtate'!E30/'Situatii finan.-prescurtate'!E19</f>
        <v>#DIV/0!</v>
      </c>
      <c r="F17" s="347" t="e">
        <f>'Situatii finan.-prescurtate'!F30/'Situatii finan.-prescurtate'!F19</f>
        <v>#DIV/0!</v>
      </c>
      <c r="G17" s="348" t="s">
        <v>425</v>
      </c>
      <c r="H17" s="342" t="s">
        <v>437</v>
      </c>
    </row>
    <row r="18" spans="1:8" s="346" customFormat="1" ht="51" outlineLevel="1" x14ac:dyDescent="0.25">
      <c r="A18" s="341">
        <v>11</v>
      </c>
      <c r="B18" s="342" t="s">
        <v>438</v>
      </c>
      <c r="C18" s="343" t="s">
        <v>553</v>
      </c>
      <c r="D18" s="347" t="e">
        <f>'Situatii finan.-prescurtate'!D30/'Situatii finan.-prescurtate'!D27</f>
        <v>#DIV/0!</v>
      </c>
      <c r="E18" s="347" t="e">
        <f>'Situatii finan.-prescurtate'!E30/'Situatii finan.-prescurtate'!E27</f>
        <v>#DIV/0!</v>
      </c>
      <c r="F18" s="347" t="e">
        <f>'Situatii finan.-prescurtate'!F30/'Situatii finan.-prescurtate'!F27</f>
        <v>#DIV/0!</v>
      </c>
      <c r="G18" s="348" t="s">
        <v>440</v>
      </c>
      <c r="H18" s="342" t="s">
        <v>554</v>
      </c>
    </row>
    <row r="19" spans="1:8" s="346" customFormat="1" ht="51" outlineLevel="1" x14ac:dyDescent="0.25">
      <c r="A19" s="341">
        <v>12</v>
      </c>
      <c r="B19" s="342" t="s">
        <v>442</v>
      </c>
      <c r="C19" s="343" t="s">
        <v>555</v>
      </c>
      <c r="D19" s="347"/>
      <c r="E19" s="347"/>
      <c r="F19" s="347"/>
      <c r="G19" s="348" t="s">
        <v>444</v>
      </c>
      <c r="H19" s="342" t="s">
        <v>556</v>
      </c>
    </row>
    <row r="20" spans="1:8" s="346" customFormat="1" ht="138.75" customHeight="1" outlineLevel="1" x14ac:dyDescent="0.25">
      <c r="A20" s="341">
        <v>13</v>
      </c>
      <c r="B20" s="342" t="s">
        <v>446</v>
      </c>
      <c r="C20" s="343" t="s">
        <v>557</v>
      </c>
      <c r="D20" s="344" t="e">
        <f>'Situatii finan.-prescurtate'!D18/'Situatii finan.-prescurtate'!D29</f>
        <v>#DIV/0!</v>
      </c>
      <c r="E20" s="344" t="e">
        <f>'Situatii finan.-prescurtate'!E18/'Situatii finan.-prescurtate'!E29</f>
        <v>#DIV/0!</v>
      </c>
      <c r="F20" s="344" t="e">
        <f>'Situatii finan.-prescurtate'!F18/'Situatii finan.-prescurtate'!F29</f>
        <v>#DIV/0!</v>
      </c>
      <c r="G20" s="345" t="s">
        <v>448</v>
      </c>
      <c r="H20" s="342" t="s">
        <v>558</v>
      </c>
    </row>
    <row r="21" spans="1:8" ht="38.25" outlineLevel="1" x14ac:dyDescent="0.2">
      <c r="A21" s="341">
        <v>14</v>
      </c>
      <c r="B21" s="342" t="s">
        <v>450</v>
      </c>
      <c r="C21" s="343" t="s">
        <v>451</v>
      </c>
      <c r="D21" s="344" t="e">
        <f>('Situatii finan.-prescurtate'!D18-'Situatii finan.-prescurtate'!D14)/'Situatii finan.-prescurtate'!D29</f>
        <v>#DIV/0!</v>
      </c>
      <c r="E21" s="344" t="e">
        <f>('Situatii finan.-prescurtate'!E18-'Situatii finan.-prescurtate'!E14)/'Situatii finan.-prescurtate'!E29</f>
        <v>#DIV/0!</v>
      </c>
      <c r="F21" s="344" t="e">
        <f>('Situatii finan.-prescurtate'!F18-'Situatii finan.-prescurtate'!F14)/'Situatii finan.-prescurtate'!F29</f>
        <v>#DIV/0!</v>
      </c>
      <c r="G21" s="345" t="s">
        <v>452</v>
      </c>
      <c r="H21" s="342" t="s">
        <v>559</v>
      </c>
    </row>
    <row r="22" spans="1:8" ht="38.25" outlineLevel="1" x14ac:dyDescent="0.2">
      <c r="A22" s="341">
        <v>15</v>
      </c>
      <c r="B22" s="342" t="s">
        <v>454</v>
      </c>
      <c r="C22" s="343" t="s">
        <v>455</v>
      </c>
      <c r="D22" s="352" t="e">
        <f>'Situatii finan.-prescurtate'!D17/'Situatii finan.-prescurtate'!D29</f>
        <v>#DIV/0!</v>
      </c>
      <c r="E22" s="352" t="e">
        <f>'Situatii finan.-prescurtate'!E17/'Situatii finan.-prescurtate'!E29</f>
        <v>#DIV/0!</v>
      </c>
      <c r="F22" s="352" t="e">
        <f>'Situatii finan.-prescurtate'!F17/'Situatii finan.-prescurtate'!F29</f>
        <v>#DIV/0!</v>
      </c>
      <c r="G22" s="353" t="s">
        <v>456</v>
      </c>
      <c r="H22" s="354" t="s">
        <v>560</v>
      </c>
    </row>
    <row r="23" spans="1:8" s="346" customFormat="1" ht="48.75" customHeight="1" outlineLevel="1" x14ac:dyDescent="0.25">
      <c r="A23" s="341">
        <v>16</v>
      </c>
      <c r="B23" s="342" t="s">
        <v>458</v>
      </c>
      <c r="C23" s="343" t="s">
        <v>561</v>
      </c>
      <c r="D23" s="347"/>
      <c r="E23" s="347"/>
      <c r="F23" s="347"/>
      <c r="G23" s="348" t="s">
        <v>460</v>
      </c>
      <c r="H23" s="342" t="s">
        <v>562</v>
      </c>
    </row>
    <row r="24" spans="1:8" s="346" customFormat="1" ht="75.75" customHeight="1" outlineLevel="1" x14ac:dyDescent="0.25">
      <c r="A24" s="341">
        <v>17</v>
      </c>
      <c r="B24" s="342" t="s">
        <v>462</v>
      </c>
      <c r="C24" s="343" t="s">
        <v>463</v>
      </c>
      <c r="D24" s="355">
        <f>'Situatii finan.-prescurtate'!D18-'Situatii finan.-prescurtate'!D29</f>
        <v>0</v>
      </c>
      <c r="E24" s="355">
        <f>'Situatii finan.-prescurtate'!E18-'Situatii finan.-prescurtate'!E29</f>
        <v>0</v>
      </c>
      <c r="F24" s="355">
        <f>'Situatii finan.-prescurtate'!F18-'Situatii finan.-prescurtate'!F29</f>
        <v>0</v>
      </c>
      <c r="G24" s="356" t="s">
        <v>464</v>
      </c>
      <c r="H24" s="342" t="s">
        <v>563</v>
      </c>
    </row>
    <row r="25" spans="1:8" s="346" customFormat="1" ht="19.5" customHeight="1" outlineLevel="1" x14ac:dyDescent="0.25">
      <c r="A25" s="341">
        <v>18</v>
      </c>
      <c r="B25" s="342" t="s">
        <v>466</v>
      </c>
      <c r="C25" s="343"/>
      <c r="D25" s="355"/>
      <c r="E25" s="355"/>
      <c r="F25" s="355"/>
      <c r="G25" s="356"/>
      <c r="H25" s="342"/>
    </row>
    <row r="26" spans="1:8" s="346" customFormat="1" ht="18" customHeight="1" outlineLevel="1" x14ac:dyDescent="0.25">
      <c r="A26" s="341">
        <v>19</v>
      </c>
      <c r="B26" s="342" t="s">
        <v>467</v>
      </c>
      <c r="C26" s="343"/>
      <c r="D26" s="355"/>
      <c r="E26" s="355"/>
      <c r="F26" s="355"/>
      <c r="G26" s="356"/>
      <c r="H26" s="342"/>
    </row>
    <row r="27" spans="1:8" s="346" customFormat="1" ht="15" customHeight="1" outlineLevel="1" x14ac:dyDescent="0.25">
      <c r="A27" s="341">
        <v>20</v>
      </c>
      <c r="B27" s="342" t="s">
        <v>468</v>
      </c>
      <c r="C27" s="343"/>
      <c r="D27" s="355"/>
      <c r="E27" s="355"/>
      <c r="F27" s="355"/>
      <c r="G27" s="356"/>
      <c r="H27" s="342"/>
    </row>
    <row r="28" spans="1:8" s="346" customFormat="1" ht="19.5" customHeight="1" outlineLevel="1" x14ac:dyDescent="0.25">
      <c r="A28" s="341">
        <v>21</v>
      </c>
      <c r="B28" s="342" t="s">
        <v>469</v>
      </c>
      <c r="C28" s="343"/>
      <c r="D28" s="355"/>
      <c r="E28" s="355"/>
      <c r="F28" s="355"/>
      <c r="G28" s="356"/>
      <c r="H28" s="342"/>
    </row>
    <row r="29" spans="1:8" ht="21" customHeight="1" x14ac:dyDescent="0.2">
      <c r="A29" s="339" t="s">
        <v>470</v>
      </c>
      <c r="B29" s="333"/>
      <c r="C29" s="333"/>
      <c r="D29" s="357"/>
      <c r="E29" s="357"/>
      <c r="F29" s="357"/>
      <c r="G29" s="340"/>
      <c r="H29" s="335"/>
    </row>
    <row r="30" spans="1:8" s="346" customFormat="1" ht="25.5" outlineLevel="1" x14ac:dyDescent="0.25">
      <c r="A30" s="341">
        <v>22</v>
      </c>
      <c r="B30" s="342" t="s">
        <v>471</v>
      </c>
      <c r="C30" s="343" t="s">
        <v>564</v>
      </c>
      <c r="D30" s="358" t="e">
        <f>'Situatii finan.-prescurtate'!D39/'Situatii finan.-prescurtate'!D15</f>
        <v>#DIV/0!</v>
      </c>
      <c r="E30" s="358" t="e">
        <f>'Situatii finan.-prescurtate'!E39/'Situatii finan.-prescurtate'!E15</f>
        <v>#DIV/0!</v>
      </c>
      <c r="F30" s="358" t="e">
        <f>'Situatii finan.-prescurtate'!F39/'Situatii finan.-prescurtate'!F15</f>
        <v>#DIV/0!</v>
      </c>
      <c r="G30" s="359"/>
      <c r="H30" s="360"/>
    </row>
    <row r="31" spans="1:8" s="346" customFormat="1" ht="37.5" customHeight="1" outlineLevel="1" x14ac:dyDescent="0.25">
      <c r="A31" s="341">
        <v>23</v>
      </c>
      <c r="B31" s="342" t="s">
        <v>473</v>
      </c>
      <c r="C31" s="343" t="s">
        <v>565</v>
      </c>
      <c r="D31" s="347" t="e">
        <f>'Situatii finan.-prescurtate'!D15*365/'Situatii finan.-prescurtate'!D39</f>
        <v>#DIV/0!</v>
      </c>
      <c r="E31" s="347" t="e">
        <f>'Situatii finan.-prescurtate'!E15*365/'Situatii finan.-prescurtate'!E39</f>
        <v>#DIV/0!</v>
      </c>
      <c r="F31" s="347" t="e">
        <f>'Situatii finan.-prescurtate'!F15*365/'Situatii finan.-prescurtate'!F39</f>
        <v>#DIV/0!</v>
      </c>
      <c r="G31" s="348"/>
      <c r="H31" s="342" t="s">
        <v>475</v>
      </c>
    </row>
    <row r="32" spans="1:8" s="346" customFormat="1" ht="25.5" customHeight="1" outlineLevel="1" x14ac:dyDescent="0.25">
      <c r="A32" s="341">
        <v>24</v>
      </c>
      <c r="B32" s="342" t="s">
        <v>476</v>
      </c>
      <c r="C32" s="343" t="s">
        <v>477</v>
      </c>
      <c r="D32" s="347" t="e">
        <f>'Situatii finan.-prescurtate'!D39/'Situatii finan.-prescurtate'!D29</f>
        <v>#DIV/0!</v>
      </c>
      <c r="E32" s="347" t="e">
        <f>'Situatii finan.-prescurtate'!E39/'Situatii finan.-prescurtate'!E29</f>
        <v>#DIV/0!</v>
      </c>
      <c r="F32" s="347" t="e">
        <f>'Situatii finan.-prescurtate'!F39/'Situatii finan.-prescurtate'!F29</f>
        <v>#DIV/0!</v>
      </c>
      <c r="G32" s="348"/>
      <c r="H32" s="360"/>
    </row>
    <row r="33" spans="1:10" s="346" customFormat="1" ht="51" customHeight="1" outlineLevel="1" x14ac:dyDescent="0.25">
      <c r="A33" s="341">
        <v>25</v>
      </c>
      <c r="B33" s="342" t="s">
        <v>478</v>
      </c>
      <c r="C33" s="343" t="s">
        <v>566</v>
      </c>
      <c r="D33" s="361" t="e">
        <f>365/D32</f>
        <v>#DIV/0!</v>
      </c>
      <c r="E33" s="361" t="e">
        <f t="shared" ref="E33:F33" si="0">365/E32</f>
        <v>#DIV/0!</v>
      </c>
      <c r="F33" s="361" t="e">
        <f t="shared" si="0"/>
        <v>#DIV/0!</v>
      </c>
      <c r="G33" s="362"/>
      <c r="H33" s="342" t="s">
        <v>480</v>
      </c>
    </row>
    <row r="34" spans="1:10" ht="21" customHeight="1" x14ac:dyDescent="0.2">
      <c r="A34" s="339" t="s">
        <v>481</v>
      </c>
      <c r="B34" s="333"/>
      <c r="C34" s="333"/>
      <c r="D34" s="357"/>
      <c r="E34" s="357"/>
      <c r="F34" s="357"/>
      <c r="G34" s="340"/>
      <c r="H34" s="335"/>
    </row>
    <row r="35" spans="1:10" s="346" customFormat="1" ht="48" customHeight="1" outlineLevel="1" x14ac:dyDescent="0.25">
      <c r="A35" s="341">
        <v>26</v>
      </c>
      <c r="B35" s="342" t="s">
        <v>78</v>
      </c>
      <c r="C35" s="343" t="s">
        <v>482</v>
      </c>
      <c r="D35" s="363">
        <f>'Situatii finan.-prescurtate'!D52+'Situatii finan.-prescurtate'!D51+'Situatii finan.-prescurtate'!D73</f>
        <v>0</v>
      </c>
      <c r="E35" s="363">
        <f>'Situatii finan.-prescurtate'!E52+'Situatii finan.-prescurtate'!E51+'Situatii finan.-prescurtate'!E73</f>
        <v>0</v>
      </c>
      <c r="F35" s="363">
        <f>'Situatii finan.-prescurtate'!F52+'Situatii finan.-prescurtate'!F51+'Situatii finan.-prescurtate'!F73</f>
        <v>0</v>
      </c>
      <c r="G35" s="364"/>
      <c r="H35" s="342"/>
    </row>
    <row r="36" spans="1:10" s="346" customFormat="1" ht="38.25" outlineLevel="1" x14ac:dyDescent="0.25">
      <c r="A36" s="341">
        <v>27</v>
      </c>
      <c r="B36" s="342" t="s">
        <v>37</v>
      </c>
      <c r="C36" s="343" t="s">
        <v>567</v>
      </c>
      <c r="D36" s="392" t="e">
        <f>('Situatii finan.-prescurtate'!D41/'Situatii finan.-prescurtate'!D39)*100</f>
        <v>#DIV/0!</v>
      </c>
      <c r="E36" s="392" t="e">
        <f>('Situatii finan.-prescurtate'!E41/'Situatii finan.-prescurtate'!E39)*100</f>
        <v>#DIV/0!</v>
      </c>
      <c r="F36" s="392" t="e">
        <f>('Situatii finan.-prescurtate'!F41/'Situatii finan.-prescurtate'!F39)*100</f>
        <v>#DIV/0!</v>
      </c>
      <c r="G36" s="365" t="s">
        <v>484</v>
      </c>
      <c r="H36" s="342" t="s">
        <v>568</v>
      </c>
    </row>
    <row r="37" spans="1:10" s="346" customFormat="1" ht="30" customHeight="1" outlineLevel="1" x14ac:dyDescent="0.25">
      <c r="A37" s="341">
        <v>28</v>
      </c>
      <c r="B37" s="342" t="s">
        <v>486</v>
      </c>
      <c r="C37" s="343" t="s">
        <v>487</v>
      </c>
      <c r="D37" s="392" t="e">
        <f>('Situatii finan.-prescurtate'!D52/('Situatii finan.-prescurtate'!D40+'Situatii finan.-prescurtate'!D43+'Situatii finan.-prescurtate'!D44+'Situatii finan.-prescurtate'!D45))*100</f>
        <v>#DIV/0!</v>
      </c>
      <c r="E37" s="392" t="e">
        <f>('Situatii finan.-prescurtate'!E52/('Situatii finan.-prescurtate'!E40+'Situatii finan.-prescurtate'!E43+'Situatii finan.-prescurtate'!E44+'Situatii finan.-prescurtate'!E45))*100</f>
        <v>#DIV/0!</v>
      </c>
      <c r="F37" s="392" t="e">
        <f>('Situatii finan.-prescurtate'!F52/('Situatii finan.-prescurtate'!F40+'Situatii finan.-prescurtate'!F43+'Situatii finan.-prescurtate'!F44+'Situatii finan.-prescurtate'!F45))*100</f>
        <v>#DIV/0!</v>
      </c>
      <c r="G37" s="365"/>
      <c r="H37" s="360" t="s">
        <v>488</v>
      </c>
    </row>
    <row r="38" spans="1:10" s="346" customFormat="1" ht="51" outlineLevel="1" x14ac:dyDescent="0.25">
      <c r="A38" s="341">
        <v>29</v>
      </c>
      <c r="B38" s="342" t="s">
        <v>489</v>
      </c>
      <c r="C38" s="343" t="s">
        <v>569</v>
      </c>
      <c r="D38" s="392" t="e">
        <f>('Situatii finan.-prescurtate'!D52/'Situatii finan.-prescurtate'!D19)*100</f>
        <v>#DIV/0!</v>
      </c>
      <c r="E38" s="392" t="e">
        <f>('Situatii finan.-prescurtate'!E52/'Situatii finan.-prescurtate'!E19)*100</f>
        <v>#DIV/0!</v>
      </c>
      <c r="F38" s="392" t="e">
        <f>('Situatii finan.-prescurtate'!F52/'Situatii finan.-prescurtate'!F19)*100</f>
        <v>#DIV/0!</v>
      </c>
      <c r="G38" s="365"/>
      <c r="H38" s="342" t="s">
        <v>491</v>
      </c>
    </row>
    <row r="39" spans="1:10" s="346" customFormat="1" ht="38.25" outlineLevel="1" x14ac:dyDescent="0.25">
      <c r="A39" s="341">
        <v>30</v>
      </c>
      <c r="B39" s="342" t="s">
        <v>492</v>
      </c>
      <c r="C39" s="343" t="s">
        <v>570</v>
      </c>
      <c r="D39" s="393" t="str">
        <f>IF('Situatii finan.-prescurtate'!D27&lt;=0,"capital propriu &lt; 0 sau = 0",'Situatii finan.-prescurtate'!D52/'Situatii finan.-prescurtate'!D27)</f>
        <v>capital propriu &lt; 0 sau = 0</v>
      </c>
      <c r="E39" s="393" t="str">
        <f>IF('Situatii finan.-prescurtate'!E27&lt;=0,"capital propriu &lt; 0 sau = 0",'Situatii finan.-prescurtate'!E52/'Situatii finan.-prescurtate'!E27)</f>
        <v>capital propriu &lt; 0 sau = 0</v>
      </c>
      <c r="F39" s="393" t="str">
        <f>IF('Situatii finan.-prescurtate'!F27&lt;=0,"capital propriu &lt; 0 sau = 0",'Situatii finan.-prescurtate'!F52/'Situatii finan.-prescurtate'!F27)</f>
        <v>capital propriu &lt; 0 sau = 0</v>
      </c>
      <c r="G39" s="365"/>
      <c r="H39" s="342" t="s">
        <v>494</v>
      </c>
    </row>
    <row r="40" spans="1:10" ht="21" customHeight="1" x14ac:dyDescent="0.2">
      <c r="A40" s="339" t="s">
        <v>76</v>
      </c>
      <c r="B40" s="333"/>
      <c r="C40" s="333"/>
      <c r="D40" s="357"/>
      <c r="E40" s="357"/>
      <c r="F40" s="357"/>
      <c r="G40" s="340"/>
      <c r="H40" s="335"/>
    </row>
    <row r="41" spans="1:10" ht="25.5" customHeight="1" outlineLevel="1" x14ac:dyDescent="0.2">
      <c r="A41" s="341">
        <v>31</v>
      </c>
      <c r="B41" s="342" t="s">
        <v>388</v>
      </c>
      <c r="C41" s="366"/>
      <c r="D41" s="367">
        <f>'Situatii finan.-prescurtate'!D59</f>
        <v>0</v>
      </c>
      <c r="E41" s="367">
        <f>'Situatii finan.-prescurtate'!E59</f>
        <v>0</v>
      </c>
      <c r="F41" s="367">
        <f>'Situatii finan.-prescurtate'!F59</f>
        <v>0</v>
      </c>
      <c r="G41" s="368"/>
      <c r="H41" s="342"/>
    </row>
    <row r="42" spans="1:10" ht="15.75" customHeight="1" outlineLevel="1" x14ac:dyDescent="0.2">
      <c r="A42" s="341"/>
      <c r="B42" s="369" t="s">
        <v>69</v>
      </c>
      <c r="C42" s="366"/>
      <c r="D42" s="367">
        <f>'Situatii finan.-prescurtate'!D60</f>
        <v>0</v>
      </c>
      <c r="E42" s="367">
        <f>'Situatii finan.-prescurtate'!E60</f>
        <v>0</v>
      </c>
      <c r="F42" s="367">
        <f>'Situatii finan.-prescurtate'!F60</f>
        <v>0</v>
      </c>
      <c r="G42" s="368"/>
      <c r="H42" s="342"/>
    </row>
    <row r="43" spans="1:10" ht="14.25" customHeight="1" outlineLevel="1" x14ac:dyDescent="0.2">
      <c r="A43" s="341"/>
      <c r="B43" s="369" t="s">
        <v>70</v>
      </c>
      <c r="C43" s="366"/>
      <c r="D43" s="367">
        <f>'Situatii finan.-prescurtate'!D61</f>
        <v>0</v>
      </c>
      <c r="E43" s="367">
        <f>'Situatii finan.-prescurtate'!E61</f>
        <v>0</v>
      </c>
      <c r="F43" s="367">
        <f>'Situatii finan.-prescurtate'!F61</f>
        <v>0</v>
      </c>
      <c r="G43" s="368"/>
      <c r="H43" s="342"/>
    </row>
    <row r="44" spans="1:10" ht="30.75" customHeight="1" outlineLevel="1" x14ac:dyDescent="0.2">
      <c r="A44" s="341">
        <v>32</v>
      </c>
      <c r="B44" s="342" t="s">
        <v>64</v>
      </c>
      <c r="C44" s="366"/>
      <c r="D44" s="367">
        <f>'Situatii finan.-prescurtate'!D62</f>
        <v>0</v>
      </c>
      <c r="E44" s="367">
        <f>'Situatii finan.-prescurtate'!E62</f>
        <v>0</v>
      </c>
      <c r="F44" s="367">
        <f>'Situatii finan.-prescurtate'!F62</f>
        <v>0</v>
      </c>
      <c r="G44" s="368"/>
      <c r="H44" s="342"/>
    </row>
    <row r="45" spans="1:10" ht="17.25" customHeight="1" outlineLevel="1" x14ac:dyDescent="0.2">
      <c r="A45" s="341">
        <v>33</v>
      </c>
      <c r="B45" s="342" t="s">
        <v>46</v>
      </c>
      <c r="C45" s="366"/>
      <c r="D45" s="367">
        <f>'Situatii finan.-prescurtate'!D63</f>
        <v>0</v>
      </c>
      <c r="E45" s="367">
        <f>'Situatii finan.-prescurtate'!E63</f>
        <v>0</v>
      </c>
      <c r="F45" s="367">
        <f>'Situatii finan.-prescurtate'!F63</f>
        <v>0</v>
      </c>
      <c r="G45" s="368"/>
      <c r="H45" s="342"/>
    </row>
    <row r="46" spans="1:10" ht="17.25" customHeight="1" outlineLevel="1" x14ac:dyDescent="0.2">
      <c r="A46" s="341">
        <v>34</v>
      </c>
      <c r="B46" s="342" t="s">
        <v>72</v>
      </c>
      <c r="C46" s="366"/>
      <c r="D46" s="367">
        <f>'Situatii finan.-prescurtate'!D64</f>
        <v>0</v>
      </c>
      <c r="E46" s="367">
        <f>'Situatii finan.-prescurtate'!E64</f>
        <v>0</v>
      </c>
      <c r="F46" s="367">
        <f>'Situatii finan.-prescurtate'!F64</f>
        <v>0</v>
      </c>
      <c r="G46" s="368"/>
      <c r="H46" s="342"/>
      <c r="I46" s="331">
        <f>IF(D44=0,0,D45/D44-D46)</f>
        <v>0</v>
      </c>
      <c r="J46" s="331">
        <f>IF(E44=0,0,E45/E44-E46)</f>
        <v>0</v>
      </c>
    </row>
    <row r="47" spans="1:10" ht="25.5" customHeight="1" outlineLevel="1" x14ac:dyDescent="0.2">
      <c r="A47" s="341">
        <v>35</v>
      </c>
      <c r="B47" s="342" t="s">
        <v>571</v>
      </c>
      <c r="C47" s="343" t="s">
        <v>496</v>
      </c>
      <c r="D47" s="367">
        <f>IF(D44=0,0,'Situatii finan.-prescurtate'!D39/'Indicatori-prescurtate '!D44)</f>
        <v>0</v>
      </c>
      <c r="E47" s="367">
        <f>IF(E44=0,0,'Situatii finan.-prescurtate'!E39/'Indicatori-prescurtate '!E44)</f>
        <v>0</v>
      </c>
      <c r="F47" s="367">
        <f>IF(F44=0,0,'Situatii finan.-prescurtate'!F39/'Indicatori-prescurtate '!F44)</f>
        <v>0</v>
      </c>
      <c r="G47" s="368"/>
      <c r="H47" s="342"/>
    </row>
    <row r="48" spans="1:10" ht="36" outlineLevel="1" x14ac:dyDescent="0.2">
      <c r="A48" s="370">
        <v>36</v>
      </c>
      <c r="B48" s="371" t="s">
        <v>572</v>
      </c>
      <c r="C48" s="372" t="s">
        <v>498</v>
      </c>
      <c r="D48" s="367">
        <f>IF(D44=0,0,'Situatii finan.-prescurtate'!D80/'Indicatori-prescurtate '!D44)</f>
        <v>0</v>
      </c>
      <c r="E48" s="367">
        <f>IF(E44=0,0,'Situatii finan.-prescurtate'!E80/'Indicatori-prescurtate '!E44)</f>
        <v>0</v>
      </c>
      <c r="F48" s="367">
        <f>IF(F44=0,0,'Situatii finan.-prescurtate'!F80/'Indicatori-prescurtate '!F44)</f>
        <v>0</v>
      </c>
      <c r="G48" s="373"/>
      <c r="H48" s="371"/>
    </row>
    <row r="49" spans="1:8" ht="22.5" customHeight="1" x14ac:dyDescent="0.2">
      <c r="A49" s="374" t="s">
        <v>73</v>
      </c>
      <c r="B49" s="375"/>
      <c r="C49" s="375"/>
      <c r="D49" s="376"/>
      <c r="E49" s="376"/>
      <c r="F49" s="376"/>
      <c r="G49" s="377"/>
      <c r="H49" s="378"/>
    </row>
    <row r="50" spans="1:8" ht="24.75" customHeight="1" outlineLevel="1" x14ac:dyDescent="0.2">
      <c r="A50" s="370"/>
      <c r="B50" s="371" t="s">
        <v>80</v>
      </c>
      <c r="C50" s="372"/>
      <c r="D50" s="379">
        <f>'Situatii finan.-prescurtate'!D80</f>
        <v>0</v>
      </c>
      <c r="E50" s="379">
        <f>'Situatii finan.-prescurtate'!E80</f>
        <v>0</v>
      </c>
      <c r="F50" s="379">
        <f>'Situatii finan.-prescurtate'!F80</f>
        <v>0</v>
      </c>
      <c r="G50" s="373"/>
      <c r="H50" s="371"/>
    </row>
    <row r="51" spans="1:8" ht="17.25" customHeight="1" x14ac:dyDescent="0.2">
      <c r="A51" s="374"/>
      <c r="B51" s="375"/>
      <c r="C51" s="375"/>
      <c r="D51" s="376"/>
      <c r="E51" s="376"/>
      <c r="F51" s="376"/>
      <c r="G51" s="377"/>
      <c r="H51" s="378"/>
    </row>
    <row r="52" spans="1:8" ht="27" hidden="1" customHeight="1" outlineLevel="1" x14ac:dyDescent="0.2">
      <c r="A52" s="370"/>
      <c r="B52" s="371"/>
      <c r="C52" s="380"/>
      <c r="D52" s="379"/>
      <c r="E52" s="379"/>
      <c r="F52" s="379"/>
      <c r="G52" s="373"/>
      <c r="H52" s="371"/>
    </row>
    <row r="53" spans="1:8" ht="28.5" hidden="1" customHeight="1" outlineLevel="1" x14ac:dyDescent="0.2">
      <c r="A53" s="370"/>
      <c r="B53" s="371"/>
      <c r="C53" s="380"/>
      <c r="D53" s="379"/>
      <c r="E53" s="381"/>
      <c r="F53" s="381"/>
      <c r="G53" s="382"/>
      <c r="H53" s="371"/>
    </row>
    <row r="54" spans="1:8" collapsed="1" x14ac:dyDescent="0.2"/>
    <row r="57" spans="1:8" ht="15" x14ac:dyDescent="0.25">
      <c r="A57" s="383"/>
      <c r="B57" s="384" t="s">
        <v>499</v>
      </c>
      <c r="C57" s="383"/>
      <c r="D57" s="383">
        <f>'[2]Situatii finan.-prescurtate'!D39</f>
        <v>0</v>
      </c>
      <c r="E57" s="383">
        <f>'[2]Situatii finan.-prescurtate'!E39</f>
        <v>0</v>
      </c>
      <c r="F57" s="383">
        <f>'[2]Situatii finan.-prescurtate'!F39</f>
        <v>0</v>
      </c>
      <c r="G57" s="385"/>
      <c r="H57" s="383"/>
    </row>
    <row r="58" spans="1:8" ht="15" x14ac:dyDescent="0.25">
      <c r="A58" s="383"/>
      <c r="B58" s="384" t="s">
        <v>602</v>
      </c>
      <c r="C58" s="383"/>
      <c r="D58" s="383">
        <f>'[2]Situatii finan.-prescurtate'!D42</f>
        <v>0</v>
      </c>
      <c r="E58" s="383">
        <f>'[2]Situatii finan.-prescurtate'!E42</f>
        <v>0</v>
      </c>
      <c r="F58" s="383">
        <f>'[2]Situatii finan.-prescurtate'!F42</f>
        <v>0</v>
      </c>
      <c r="G58" s="385"/>
      <c r="H58" s="383"/>
    </row>
    <row r="59" spans="1:8" ht="30" x14ac:dyDescent="0.25">
      <c r="A59" s="383"/>
      <c r="B59" s="384" t="s">
        <v>603</v>
      </c>
      <c r="C59" s="383"/>
      <c r="D59" s="383">
        <f>'[2]Situatii finan.-prescurtate'!D46</f>
        <v>0</v>
      </c>
      <c r="E59" s="383">
        <f>'[2]Situatii finan.-prescurtate'!E46</f>
        <v>0</v>
      </c>
      <c r="F59" s="383">
        <f>'[2]Situatii finan.-prescurtate'!F46</f>
        <v>0</v>
      </c>
      <c r="G59" s="385"/>
      <c r="H59" s="383"/>
    </row>
    <row r="60" spans="1:8" ht="15" x14ac:dyDescent="0.25">
      <c r="A60" s="383"/>
      <c r="B60" s="384" t="s">
        <v>604</v>
      </c>
      <c r="C60" s="383"/>
      <c r="D60" s="383">
        <f>'[2]Situatii finan.-prescurtate'!D49</f>
        <v>0</v>
      </c>
      <c r="E60" s="383">
        <f>'[2]Situatii finan.-prescurtate'!E49</f>
        <v>0</v>
      </c>
      <c r="F60" s="383">
        <f>'[2]Situatii finan.-prescurtate'!F49</f>
        <v>0</v>
      </c>
      <c r="G60" s="385"/>
      <c r="H60" s="383"/>
    </row>
    <row r="61" spans="1:8" ht="15" x14ac:dyDescent="0.25">
      <c r="A61" s="383"/>
      <c r="B61" s="384" t="s">
        <v>596</v>
      </c>
      <c r="C61" s="383"/>
      <c r="D61" s="383">
        <f>'[2]Situatii finan.-prescurtate'!D51</f>
        <v>0</v>
      </c>
      <c r="E61" s="383">
        <f>'[2]Situatii finan.-prescurtate'!E51</f>
        <v>0</v>
      </c>
      <c r="F61" s="383">
        <f>'[2]Situatii finan.-prescurtate'!F51</f>
        <v>0</v>
      </c>
      <c r="G61" s="385"/>
      <c r="H61" s="383"/>
    </row>
    <row r="62" spans="1:8" ht="15" x14ac:dyDescent="0.25">
      <c r="A62" s="383"/>
      <c r="B62" s="384" t="s">
        <v>500</v>
      </c>
      <c r="C62" s="383"/>
      <c r="D62" s="383">
        <f>'[2]Situatii finan.-prescurtate'!D52</f>
        <v>0</v>
      </c>
      <c r="E62" s="383">
        <f>'[2]Situatii finan.-prescurtate'!E52</f>
        <v>0</v>
      </c>
      <c r="F62" s="383">
        <f>'[2]Situatii finan.-prescurtate'!F52</f>
        <v>0</v>
      </c>
      <c r="G62" s="385"/>
      <c r="H62" s="383"/>
    </row>
    <row r="63" spans="1:8" ht="15" x14ac:dyDescent="0.25">
      <c r="A63" s="383"/>
      <c r="B63" s="384" t="s">
        <v>501</v>
      </c>
      <c r="C63" s="383"/>
      <c r="D63" s="386">
        <f>'[2]Situatii finan.-prescurtate'!D19</f>
        <v>0</v>
      </c>
      <c r="E63" s="386">
        <f>'[2]Situatii finan.-prescurtate'!E19</f>
        <v>0</v>
      </c>
      <c r="F63" s="386">
        <f>'[2]Situatii finan.-prescurtate'!F19</f>
        <v>0</v>
      </c>
      <c r="G63" s="385"/>
      <c r="H63" s="383"/>
    </row>
    <row r="64" spans="1:8" ht="15" x14ac:dyDescent="0.25">
      <c r="A64" s="383"/>
      <c r="B64" s="384" t="s">
        <v>35</v>
      </c>
      <c r="C64" s="383"/>
      <c r="D64" s="386">
        <f>'[2]Situatii finan.-prescurtate'!D27</f>
        <v>0</v>
      </c>
      <c r="E64" s="386">
        <f>'[2]Situatii finan.-prescurtate'!E27</f>
        <v>0</v>
      </c>
      <c r="F64" s="386">
        <f>'[2]Situatii finan.-prescurtate'!F27</f>
        <v>0</v>
      </c>
      <c r="G64" s="385"/>
      <c r="H64" s="383"/>
    </row>
    <row r="65" spans="1:8" ht="15" x14ac:dyDescent="0.25">
      <c r="A65" s="383"/>
      <c r="B65" s="384" t="s">
        <v>502</v>
      </c>
      <c r="C65" s="383"/>
      <c r="D65" s="386">
        <f>'[2]Situatii finan.-prescurtate'!D30</f>
        <v>0</v>
      </c>
      <c r="E65" s="386">
        <f>'[2]Situatii finan.-prescurtate'!E30</f>
        <v>0</v>
      </c>
      <c r="F65" s="386">
        <f>'[2]Situatii finan.-prescurtate'!F30</f>
        <v>0</v>
      </c>
      <c r="G65" s="385"/>
      <c r="H65" s="383"/>
    </row>
    <row r="66" spans="1:8" ht="15" x14ac:dyDescent="0.25">
      <c r="A66" s="383"/>
      <c r="B66" s="384" t="s">
        <v>419</v>
      </c>
      <c r="C66" s="383"/>
      <c r="D66" s="387" t="e">
        <f>D12</f>
        <v>#DIV/0!</v>
      </c>
      <c r="E66" s="387" t="e">
        <f>E12</f>
        <v>#DIV/0!</v>
      </c>
      <c r="F66" s="387" t="e">
        <f>F12</f>
        <v>#DIV/0!</v>
      </c>
      <c r="G66" s="385"/>
      <c r="H66" s="383"/>
    </row>
    <row r="67" spans="1:8" ht="15" x14ac:dyDescent="0.25">
      <c r="A67" s="383"/>
      <c r="B67" s="384" t="s">
        <v>431</v>
      </c>
      <c r="C67" s="383"/>
      <c r="D67" s="387" t="e">
        <f>D16</f>
        <v>#DIV/0!</v>
      </c>
      <c r="E67" s="387" t="e">
        <f>E16</f>
        <v>#DIV/0!</v>
      </c>
      <c r="F67" s="387" t="e">
        <f>F16</f>
        <v>#DIV/0!</v>
      </c>
      <c r="G67" s="385"/>
      <c r="H67" s="383"/>
    </row>
    <row r="68" spans="1:8" ht="30" x14ac:dyDescent="0.25">
      <c r="A68" s="383"/>
      <c r="B68" s="384" t="s">
        <v>503</v>
      </c>
      <c r="C68" s="383"/>
      <c r="D68" s="383" t="e">
        <f t="shared" ref="D68:F70" si="1">D18</f>
        <v>#DIV/0!</v>
      </c>
      <c r="E68" s="383" t="e">
        <f t="shared" si="1"/>
        <v>#DIV/0!</v>
      </c>
      <c r="F68" s="383" t="e">
        <f t="shared" si="1"/>
        <v>#DIV/0!</v>
      </c>
      <c r="G68" s="385"/>
      <c r="H68" s="383"/>
    </row>
    <row r="69" spans="1:8" ht="30" x14ac:dyDescent="0.25">
      <c r="A69" s="383"/>
      <c r="B69" s="384" t="s">
        <v>442</v>
      </c>
      <c r="C69" s="383"/>
      <c r="D69" s="387">
        <f t="shared" si="1"/>
        <v>0</v>
      </c>
      <c r="E69" s="387">
        <f t="shared" si="1"/>
        <v>0</v>
      </c>
      <c r="F69" s="387">
        <f t="shared" si="1"/>
        <v>0</v>
      </c>
      <c r="G69" s="385"/>
      <c r="H69" s="383"/>
    </row>
    <row r="70" spans="1:8" ht="15" x14ac:dyDescent="0.25">
      <c r="A70" s="383"/>
      <c r="B70" s="384" t="s">
        <v>446</v>
      </c>
      <c r="C70" s="383"/>
      <c r="D70" s="387" t="e">
        <f t="shared" si="1"/>
        <v>#DIV/0!</v>
      </c>
      <c r="E70" s="387" t="e">
        <f t="shared" si="1"/>
        <v>#DIV/0!</v>
      </c>
      <c r="F70" s="387" t="e">
        <f t="shared" si="1"/>
        <v>#DIV/0!</v>
      </c>
      <c r="G70" s="385"/>
      <c r="H70" s="383"/>
    </row>
    <row r="71" spans="1:8" ht="15" x14ac:dyDescent="0.25">
      <c r="A71" s="383"/>
      <c r="B71" s="384" t="s">
        <v>462</v>
      </c>
      <c r="C71" s="383"/>
      <c r="D71" s="383">
        <f>D24</f>
        <v>0</v>
      </c>
      <c r="E71" s="383">
        <f>E24</f>
        <v>0</v>
      </c>
      <c r="F71" s="383">
        <f>F24</f>
        <v>0</v>
      </c>
      <c r="G71" s="385"/>
      <c r="H71" s="383"/>
    </row>
    <row r="72" spans="1:8" ht="30" x14ac:dyDescent="0.25">
      <c r="A72" s="383"/>
      <c r="B72" s="384" t="s">
        <v>473</v>
      </c>
      <c r="C72" s="383"/>
      <c r="D72" s="387" t="e">
        <f>D31</f>
        <v>#DIV/0!</v>
      </c>
      <c r="E72" s="387" t="e">
        <f>E31</f>
        <v>#DIV/0!</v>
      </c>
      <c r="F72" s="387" t="e">
        <f>F31</f>
        <v>#DIV/0!</v>
      </c>
      <c r="G72" s="385"/>
      <c r="H72" s="383"/>
    </row>
    <row r="73" spans="1:8" ht="30" x14ac:dyDescent="0.25">
      <c r="A73" s="383"/>
      <c r="B73" s="384" t="s">
        <v>478</v>
      </c>
      <c r="C73" s="383"/>
      <c r="D73" s="453" t="e">
        <f>D33</f>
        <v>#DIV/0!</v>
      </c>
      <c r="E73" s="453" t="e">
        <f>E33</f>
        <v>#DIV/0!</v>
      </c>
      <c r="F73" s="453" t="e">
        <f>F33</f>
        <v>#DIV/0!</v>
      </c>
      <c r="G73" s="385"/>
      <c r="H73" s="383"/>
    </row>
    <row r="74" spans="1:8" ht="45" x14ac:dyDescent="0.25">
      <c r="A74" s="383"/>
      <c r="B74" s="384" t="s">
        <v>605</v>
      </c>
      <c r="C74" s="383"/>
      <c r="D74" s="383" t="e">
        <f>D72/D73</f>
        <v>#DIV/0!</v>
      </c>
      <c r="E74" s="383" t="e">
        <f>E72/E73</f>
        <v>#DIV/0!</v>
      </c>
      <c r="F74" s="383" t="e">
        <f>F72/F73</f>
        <v>#DIV/0!</v>
      </c>
      <c r="G74" s="385"/>
      <c r="H74" s="383"/>
    </row>
    <row r="75" spans="1:8" ht="15" x14ac:dyDescent="0.25">
      <c r="B75" s="384" t="s">
        <v>37</v>
      </c>
      <c r="C75" s="383"/>
      <c r="D75" s="454" t="e">
        <f>D36</f>
        <v>#DIV/0!</v>
      </c>
      <c r="E75" s="383" t="e">
        <f t="shared" ref="E75:F75" si="2">E36</f>
        <v>#DIV/0!</v>
      </c>
      <c r="F75" s="383" t="e">
        <f t="shared" si="2"/>
        <v>#DIV/0!</v>
      </c>
    </row>
    <row r="76" spans="1:8" ht="15" x14ac:dyDescent="0.25">
      <c r="B76" s="384" t="s">
        <v>489</v>
      </c>
      <c r="C76" s="383"/>
      <c r="D76" s="454" t="e">
        <f>D38</f>
        <v>#DIV/0!</v>
      </c>
      <c r="E76" s="383" t="e">
        <f t="shared" ref="E76:F76" si="3">E38</f>
        <v>#DIV/0!</v>
      </c>
      <c r="F76" s="383" t="e">
        <f t="shared" si="3"/>
        <v>#DIV/0!</v>
      </c>
    </row>
    <row r="77" spans="1:8" ht="15" x14ac:dyDescent="0.25">
      <c r="B77" s="384" t="s">
        <v>78</v>
      </c>
      <c r="C77" s="383"/>
      <c r="D77" s="386">
        <f>D35</f>
        <v>0</v>
      </c>
      <c r="E77" s="386">
        <f>E35</f>
        <v>0</v>
      </c>
      <c r="F77" s="386">
        <f>F35</f>
        <v>0</v>
      </c>
    </row>
    <row r="78" spans="1:8" ht="15" x14ac:dyDescent="0.25">
      <c r="B78" s="384" t="s">
        <v>504</v>
      </c>
      <c r="C78" s="383"/>
      <c r="D78" s="388">
        <f>D41</f>
        <v>0</v>
      </c>
      <c r="E78" s="388">
        <f t="shared" ref="E78:F78" si="4">E41</f>
        <v>0</v>
      </c>
      <c r="F78" s="388">
        <f t="shared" si="4"/>
        <v>0</v>
      </c>
    </row>
    <row r="79" spans="1:8" ht="15" x14ac:dyDescent="0.25">
      <c r="B79" s="384" t="s">
        <v>505</v>
      </c>
      <c r="C79" s="383"/>
      <c r="D79" s="388">
        <f>D46</f>
        <v>0</v>
      </c>
      <c r="E79" s="388">
        <f t="shared" ref="E79:F79" si="5">E46</f>
        <v>0</v>
      </c>
      <c r="F79" s="388">
        <f t="shared" si="5"/>
        <v>0</v>
      </c>
    </row>
  </sheetData>
  <autoFilter ref="A4:H53" xr:uid="{275F282B-0122-4242-B4C2-112A36DC5EF5}"/>
  <mergeCells count="2">
    <mergeCell ref="A1:C1"/>
    <mergeCell ref="A3:C3"/>
  </mergeCells>
  <pageMargins left="0.6692913385826772" right="0.35433070866141736" top="0.35433070866141736" bottom="0.55118110236220474" header="0.31496062992125984" footer="0.19685039370078741"/>
  <pageSetup paperSize="9" fitToHeight="0"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037D-9C14-4B83-94D2-5A9B9566A4F9}">
  <sheetPr>
    <tabColor rgb="FFFFC000"/>
    <pageSetUpPr autoPageBreaks="0" fitToPage="1"/>
  </sheetPr>
  <dimension ref="A1:G291"/>
  <sheetViews>
    <sheetView workbookViewId="0">
      <selection activeCell="J9" sqref="J9"/>
    </sheetView>
  </sheetViews>
  <sheetFormatPr defaultColWidth="9.140625" defaultRowHeight="15" outlineLevelRow="1" x14ac:dyDescent="0.25"/>
  <cols>
    <col min="1" max="1" width="4.28515625" style="126" customWidth="1"/>
    <col min="2" max="2" width="47.28515625" style="127" customWidth="1"/>
    <col min="3" max="3" width="7.140625" style="126" customWidth="1"/>
    <col min="4" max="5" width="15.28515625" style="128" customWidth="1"/>
    <col min="6" max="6" width="16.28515625" style="126" customWidth="1"/>
    <col min="7" max="7" width="21.5703125" style="126" customWidth="1"/>
    <col min="8" max="16384" width="9.140625" style="126"/>
  </cols>
  <sheetData>
    <row r="1" spans="1:6" ht="19.5" customHeight="1" x14ac:dyDescent="0.25">
      <c r="A1" s="389"/>
      <c r="B1" s="390" t="s">
        <v>573</v>
      </c>
      <c r="C1" s="389"/>
      <c r="D1" s="391"/>
      <c r="E1" s="391"/>
      <c r="F1" s="389"/>
    </row>
    <row r="2" spans="1:6" ht="23.25" customHeight="1" x14ac:dyDescent="0.25">
      <c r="A2" s="129"/>
      <c r="B2" s="130" t="s">
        <v>112</v>
      </c>
      <c r="C2" s="474"/>
      <c r="D2" s="474"/>
      <c r="E2" s="474"/>
    </row>
    <row r="3" spans="1:6" ht="22.5" customHeight="1" x14ac:dyDescent="0.25">
      <c r="A3" s="131"/>
      <c r="B3" s="132" t="s">
        <v>113</v>
      </c>
      <c r="C3" s="131"/>
      <c r="D3" s="133"/>
      <c r="E3" s="133"/>
      <c r="F3" s="133"/>
    </row>
    <row r="4" spans="1:6" ht="9" customHeight="1" x14ac:dyDescent="0.25">
      <c r="A4" s="129"/>
      <c r="B4" s="130"/>
      <c r="C4" s="129"/>
      <c r="D4" s="134"/>
      <c r="E4" s="134"/>
      <c r="F4" s="134"/>
    </row>
    <row r="5" spans="1:6" ht="19.899999999999999" customHeight="1" x14ac:dyDescent="0.25">
      <c r="A5" s="475" t="s">
        <v>114</v>
      </c>
      <c r="B5" s="477" t="s">
        <v>115</v>
      </c>
      <c r="C5" s="477" t="s">
        <v>116</v>
      </c>
      <c r="D5" s="136">
        <v>2023</v>
      </c>
      <c r="E5" s="136">
        <v>2024</v>
      </c>
      <c r="F5" s="136" t="s">
        <v>588</v>
      </c>
    </row>
    <row r="6" spans="1:6" x14ac:dyDescent="0.25">
      <c r="A6" s="476"/>
      <c r="B6" s="477"/>
      <c r="C6" s="477"/>
      <c r="D6" s="137"/>
      <c r="E6" s="137"/>
      <c r="F6" s="136"/>
    </row>
    <row r="7" spans="1:6" x14ac:dyDescent="0.25">
      <c r="A7" s="135">
        <v>1</v>
      </c>
      <c r="B7" s="135">
        <v>2</v>
      </c>
      <c r="C7" s="135">
        <v>3</v>
      </c>
      <c r="D7" s="136">
        <v>4</v>
      </c>
      <c r="E7" s="136">
        <v>5</v>
      </c>
      <c r="F7" s="136">
        <v>6</v>
      </c>
    </row>
    <row r="8" spans="1:6" x14ac:dyDescent="0.25">
      <c r="A8" s="138" t="s">
        <v>117</v>
      </c>
      <c r="B8" s="139" t="s">
        <v>118</v>
      </c>
      <c r="C8" s="140"/>
      <c r="D8" s="141"/>
      <c r="E8" s="141"/>
      <c r="F8" s="141"/>
    </row>
    <row r="9" spans="1:6" x14ac:dyDescent="0.25">
      <c r="A9" s="142"/>
      <c r="B9" s="139" t="s">
        <v>119</v>
      </c>
      <c r="C9" s="140"/>
      <c r="D9" s="141"/>
      <c r="E9" s="141"/>
      <c r="F9" s="141"/>
    </row>
    <row r="10" spans="1:6" ht="13.9" customHeight="1" outlineLevel="1" x14ac:dyDescent="0.25">
      <c r="A10" s="142"/>
      <c r="B10" s="143" t="s">
        <v>120</v>
      </c>
      <c r="C10" s="140">
        <v>10</v>
      </c>
      <c r="D10" s="141"/>
      <c r="E10" s="141"/>
      <c r="F10" s="141"/>
    </row>
    <row r="11" spans="1:6" ht="13.9" customHeight="1" outlineLevel="1" x14ac:dyDescent="0.25">
      <c r="A11" s="142"/>
      <c r="B11" s="143" t="s">
        <v>121</v>
      </c>
      <c r="C11" s="140">
        <v>20</v>
      </c>
      <c r="D11" s="141">
        <f>D13+D14+D15+D16</f>
        <v>0</v>
      </c>
      <c r="E11" s="141">
        <f>E13+E14+E15+E16</f>
        <v>0</v>
      </c>
      <c r="F11" s="141">
        <f>F13+F14+F15+F16</f>
        <v>0</v>
      </c>
    </row>
    <row r="12" spans="1:6" ht="13.9" customHeight="1" outlineLevel="1" x14ac:dyDescent="0.25">
      <c r="A12" s="142"/>
      <c r="B12" s="144" t="s">
        <v>122</v>
      </c>
      <c r="C12" s="140"/>
      <c r="D12" s="141"/>
      <c r="E12" s="141"/>
      <c r="F12" s="141"/>
    </row>
    <row r="13" spans="1:6" ht="13.9" customHeight="1" outlineLevel="1" x14ac:dyDescent="0.25">
      <c r="A13" s="142"/>
      <c r="B13" s="144" t="s">
        <v>123</v>
      </c>
      <c r="C13" s="145">
        <v>21</v>
      </c>
      <c r="D13" s="146"/>
      <c r="E13" s="146"/>
      <c r="F13" s="146"/>
    </row>
    <row r="14" spans="1:6" ht="13.9" customHeight="1" outlineLevel="1" x14ac:dyDescent="0.25">
      <c r="A14" s="142"/>
      <c r="B14" s="144" t="s">
        <v>124</v>
      </c>
      <c r="C14" s="145">
        <v>22</v>
      </c>
      <c r="D14" s="146"/>
      <c r="E14" s="146"/>
      <c r="F14" s="146"/>
    </row>
    <row r="15" spans="1:6" ht="13.9" customHeight="1" outlineLevel="1" x14ac:dyDescent="0.25">
      <c r="A15" s="142"/>
      <c r="B15" s="144" t="s">
        <v>125</v>
      </c>
      <c r="C15" s="145">
        <v>23</v>
      </c>
      <c r="D15" s="146"/>
      <c r="E15" s="146"/>
      <c r="F15" s="146"/>
    </row>
    <row r="16" spans="1:6" ht="13.9" customHeight="1" outlineLevel="1" x14ac:dyDescent="0.25">
      <c r="A16" s="142"/>
      <c r="B16" s="144" t="s">
        <v>126</v>
      </c>
      <c r="C16" s="145">
        <v>24</v>
      </c>
      <c r="D16" s="146"/>
      <c r="E16" s="146"/>
      <c r="F16" s="146"/>
    </row>
    <row r="17" spans="1:6" ht="13.9" customHeight="1" outlineLevel="1" x14ac:dyDescent="0.25">
      <c r="A17" s="142"/>
      <c r="B17" s="143" t="s">
        <v>127</v>
      </c>
      <c r="C17" s="140">
        <v>30</v>
      </c>
      <c r="D17" s="141"/>
      <c r="E17" s="141"/>
      <c r="F17" s="141"/>
    </row>
    <row r="18" spans="1:6" ht="13.9" customHeight="1" outlineLevel="1" x14ac:dyDescent="0.25">
      <c r="A18" s="142"/>
      <c r="B18" s="143" t="s">
        <v>128</v>
      </c>
      <c r="C18" s="140">
        <v>40</v>
      </c>
      <c r="D18" s="141"/>
      <c r="E18" s="141"/>
      <c r="F18" s="141"/>
    </row>
    <row r="19" spans="1:6" ht="30" x14ac:dyDescent="0.25">
      <c r="A19" s="142"/>
      <c r="B19" s="139" t="s">
        <v>129</v>
      </c>
      <c r="C19" s="147">
        <v>50</v>
      </c>
      <c r="D19" s="148">
        <f>D10+D11+D17+D18</f>
        <v>0</v>
      </c>
      <c r="E19" s="148">
        <f>E10+E11+E17+E18</f>
        <v>0</v>
      </c>
      <c r="F19" s="148">
        <f>F10+F11+F17+F18</f>
        <v>0</v>
      </c>
    </row>
    <row r="20" spans="1:6" x14ac:dyDescent="0.25">
      <c r="A20" s="142"/>
      <c r="B20" s="139" t="s">
        <v>130</v>
      </c>
      <c r="C20" s="140"/>
      <c r="D20" s="141"/>
      <c r="E20" s="141"/>
      <c r="F20" s="141"/>
    </row>
    <row r="21" spans="1:6" ht="13.9" customHeight="1" outlineLevel="1" x14ac:dyDescent="0.25">
      <c r="A21" s="142"/>
      <c r="B21" s="143" t="s">
        <v>131</v>
      </c>
      <c r="C21" s="140">
        <v>60</v>
      </c>
      <c r="D21" s="141"/>
      <c r="E21" s="141"/>
      <c r="F21" s="141"/>
    </row>
    <row r="22" spans="1:6" ht="13.9" customHeight="1" outlineLevel="1" x14ac:dyDescent="0.25">
      <c r="A22" s="142"/>
      <c r="B22" s="143" t="s">
        <v>132</v>
      </c>
      <c r="C22" s="140">
        <v>70</v>
      </c>
      <c r="D22" s="141"/>
      <c r="E22" s="141"/>
      <c r="F22" s="141"/>
    </row>
    <row r="23" spans="1:6" ht="13.9" customHeight="1" outlineLevel="1" x14ac:dyDescent="0.25">
      <c r="A23" s="142"/>
      <c r="B23" s="143" t="s">
        <v>133</v>
      </c>
      <c r="C23" s="140">
        <v>80</v>
      </c>
      <c r="D23" s="141">
        <f>D25+D26+D27+D28+D29+D30</f>
        <v>0</v>
      </c>
      <c r="E23" s="141">
        <f>E25+E26+E27+E28+E29+E30</f>
        <v>0</v>
      </c>
      <c r="F23" s="141">
        <f>F25+F26+F27+F28+F29+F30</f>
        <v>0</v>
      </c>
    </row>
    <row r="24" spans="1:6" ht="13.9" customHeight="1" outlineLevel="1" x14ac:dyDescent="0.25">
      <c r="A24" s="142"/>
      <c r="B24" s="144" t="s">
        <v>122</v>
      </c>
      <c r="C24" s="140"/>
      <c r="D24" s="141"/>
      <c r="E24" s="141"/>
      <c r="F24" s="141"/>
    </row>
    <row r="25" spans="1:6" ht="13.9" customHeight="1" outlineLevel="1" x14ac:dyDescent="0.25">
      <c r="A25" s="142"/>
      <c r="B25" s="144" t="s">
        <v>134</v>
      </c>
      <c r="C25" s="145">
        <v>81</v>
      </c>
      <c r="D25" s="146"/>
      <c r="E25" s="146"/>
      <c r="F25" s="146"/>
    </row>
    <row r="26" spans="1:6" ht="13.9" customHeight="1" outlineLevel="1" x14ac:dyDescent="0.25">
      <c r="A26" s="142"/>
      <c r="B26" s="144" t="s">
        <v>135</v>
      </c>
      <c r="C26" s="145">
        <v>82</v>
      </c>
      <c r="D26" s="146"/>
      <c r="E26" s="146"/>
      <c r="F26" s="146"/>
    </row>
    <row r="27" spans="1:6" ht="13.9" customHeight="1" outlineLevel="1" x14ac:dyDescent="0.25">
      <c r="A27" s="142"/>
      <c r="B27" s="144" t="s">
        <v>136</v>
      </c>
      <c r="C27" s="145">
        <v>83</v>
      </c>
      <c r="D27" s="146"/>
      <c r="E27" s="146"/>
      <c r="F27" s="146"/>
    </row>
    <row r="28" spans="1:6" ht="13.9" customHeight="1" outlineLevel="1" x14ac:dyDescent="0.25">
      <c r="A28" s="142"/>
      <c r="B28" s="144" t="s">
        <v>137</v>
      </c>
      <c r="C28" s="145">
        <v>84</v>
      </c>
      <c r="D28" s="146"/>
      <c r="E28" s="146"/>
      <c r="F28" s="146"/>
    </row>
    <row r="29" spans="1:6" ht="13.9" customHeight="1" outlineLevel="1" x14ac:dyDescent="0.25">
      <c r="A29" s="142"/>
      <c r="B29" s="144" t="s">
        <v>138</v>
      </c>
      <c r="C29" s="145">
        <v>85</v>
      </c>
      <c r="D29" s="146"/>
      <c r="E29" s="146"/>
      <c r="F29" s="146"/>
    </row>
    <row r="30" spans="1:6" ht="13.9" customHeight="1" outlineLevel="1" x14ac:dyDescent="0.25">
      <c r="A30" s="142"/>
      <c r="B30" s="144" t="s">
        <v>139</v>
      </c>
      <c r="C30" s="145">
        <v>86</v>
      </c>
      <c r="D30" s="146"/>
      <c r="E30" s="146"/>
      <c r="F30" s="146"/>
    </row>
    <row r="31" spans="1:6" ht="13.9" customHeight="1" outlineLevel="1" x14ac:dyDescent="0.25">
      <c r="A31" s="142"/>
      <c r="B31" s="143" t="s">
        <v>140</v>
      </c>
      <c r="C31" s="140">
        <v>90</v>
      </c>
      <c r="D31" s="141"/>
      <c r="E31" s="141"/>
      <c r="F31" s="141"/>
    </row>
    <row r="32" spans="1:6" ht="13.9" customHeight="1" outlineLevel="1" x14ac:dyDescent="0.25">
      <c r="A32" s="142"/>
      <c r="B32" s="143" t="s">
        <v>141</v>
      </c>
      <c r="C32" s="140">
        <v>100</v>
      </c>
      <c r="D32" s="141"/>
      <c r="E32" s="141"/>
      <c r="F32" s="141"/>
    </row>
    <row r="33" spans="1:6" ht="13.9" customHeight="1" outlineLevel="1" x14ac:dyDescent="0.25">
      <c r="A33" s="142"/>
      <c r="B33" s="143" t="s">
        <v>142</v>
      </c>
      <c r="C33" s="140">
        <v>110</v>
      </c>
      <c r="D33" s="141"/>
      <c r="E33" s="141"/>
      <c r="F33" s="141"/>
    </row>
    <row r="34" spans="1:6" ht="13.9" customHeight="1" outlineLevel="1" x14ac:dyDescent="0.25">
      <c r="A34" s="142"/>
      <c r="B34" s="143" t="s">
        <v>143</v>
      </c>
      <c r="C34" s="140">
        <v>120</v>
      </c>
      <c r="D34" s="141"/>
      <c r="E34" s="141"/>
      <c r="F34" s="141"/>
    </row>
    <row r="35" spans="1:6" ht="30" x14ac:dyDescent="0.25">
      <c r="A35" s="142"/>
      <c r="B35" s="139" t="s">
        <v>144</v>
      </c>
      <c r="C35" s="147">
        <v>130</v>
      </c>
      <c r="D35" s="148">
        <f>D21+D22+D23+D31+D32+D33+D34</f>
        <v>0</v>
      </c>
      <c r="E35" s="148">
        <f>E21+E22+E23+E31+E32+E33+E34</f>
        <v>0</v>
      </c>
      <c r="F35" s="148">
        <f>F21+F22+F23+F31+F32+F33+F34</f>
        <v>0</v>
      </c>
    </row>
    <row r="36" spans="1:6" x14ac:dyDescent="0.25">
      <c r="A36" s="142"/>
      <c r="B36" s="139" t="s">
        <v>145</v>
      </c>
      <c r="C36" s="140"/>
      <c r="D36" s="141"/>
      <c r="E36" s="141"/>
      <c r="F36" s="141"/>
    </row>
    <row r="37" spans="1:6" ht="13.9" customHeight="1" outlineLevel="1" x14ac:dyDescent="0.25">
      <c r="A37" s="142"/>
      <c r="B37" s="143" t="s">
        <v>146</v>
      </c>
      <c r="C37" s="140">
        <v>140</v>
      </c>
      <c r="D37" s="141"/>
      <c r="E37" s="141"/>
      <c r="F37" s="141"/>
    </row>
    <row r="38" spans="1:6" ht="30" outlineLevel="1" x14ac:dyDescent="0.25">
      <c r="A38" s="142"/>
      <c r="B38" s="143" t="s">
        <v>147</v>
      </c>
      <c r="C38" s="140">
        <v>150</v>
      </c>
      <c r="D38" s="141">
        <f>D40+D41+D42+D43</f>
        <v>0</v>
      </c>
      <c r="E38" s="141">
        <f>E40+E41+E42+E43</f>
        <v>0</v>
      </c>
      <c r="F38" s="141">
        <f>F40+F41+F42+F43</f>
        <v>0</v>
      </c>
    </row>
    <row r="39" spans="1:6" ht="13.9" customHeight="1" outlineLevel="1" x14ac:dyDescent="0.25">
      <c r="A39" s="142"/>
      <c r="B39" s="144" t="s">
        <v>122</v>
      </c>
      <c r="C39" s="140"/>
      <c r="D39" s="141"/>
      <c r="E39" s="141"/>
      <c r="F39" s="141"/>
    </row>
    <row r="40" spans="1:6" ht="30" outlineLevel="1" x14ac:dyDescent="0.25">
      <c r="A40" s="142"/>
      <c r="B40" s="149" t="s">
        <v>148</v>
      </c>
      <c r="C40" s="145">
        <v>151</v>
      </c>
      <c r="D40" s="146"/>
      <c r="E40" s="146"/>
      <c r="F40" s="146"/>
    </row>
    <row r="41" spans="1:6" outlineLevel="1" x14ac:dyDescent="0.25">
      <c r="A41" s="142"/>
      <c r="B41" s="149" t="s">
        <v>149</v>
      </c>
      <c r="C41" s="145">
        <v>152</v>
      </c>
      <c r="D41" s="146"/>
      <c r="E41" s="146"/>
      <c r="F41" s="146"/>
    </row>
    <row r="42" spans="1:6" ht="30" outlineLevel="1" x14ac:dyDescent="0.25">
      <c r="A42" s="142"/>
      <c r="B42" s="149" t="s">
        <v>150</v>
      </c>
      <c r="C42" s="145">
        <v>153</v>
      </c>
      <c r="D42" s="146"/>
      <c r="E42" s="146"/>
      <c r="F42" s="146"/>
    </row>
    <row r="43" spans="1:6" ht="13.9" customHeight="1" outlineLevel="1" x14ac:dyDescent="0.25">
      <c r="A43" s="142"/>
      <c r="B43" s="149" t="s">
        <v>151</v>
      </c>
      <c r="C43" s="145">
        <v>154</v>
      </c>
      <c r="D43" s="146"/>
      <c r="E43" s="146"/>
      <c r="F43" s="146"/>
    </row>
    <row r="44" spans="1:6" ht="30" x14ac:dyDescent="0.25">
      <c r="A44" s="142"/>
      <c r="B44" s="139" t="s">
        <v>152</v>
      </c>
      <c r="C44" s="147">
        <v>160</v>
      </c>
      <c r="D44" s="148">
        <f>D37+D38</f>
        <v>0</v>
      </c>
      <c r="E44" s="148">
        <f>E37+E38</f>
        <v>0</v>
      </c>
      <c r="F44" s="148">
        <f>F37+F38</f>
        <v>0</v>
      </c>
    </row>
    <row r="45" spans="1:6" ht="28.5" x14ac:dyDescent="0.25">
      <c r="A45" s="127"/>
      <c r="B45" s="139" t="s">
        <v>153</v>
      </c>
      <c r="C45" s="140"/>
      <c r="D45" s="141"/>
      <c r="E45" s="141"/>
      <c r="F45" s="141"/>
    </row>
    <row r="46" spans="1:6" outlineLevel="1" x14ac:dyDescent="0.25">
      <c r="A46" s="127"/>
      <c r="B46" s="143" t="s">
        <v>154</v>
      </c>
      <c r="C46" s="140">
        <v>170</v>
      </c>
      <c r="D46" s="141"/>
      <c r="E46" s="141"/>
      <c r="F46" s="141"/>
    </row>
    <row r="47" spans="1:6" outlineLevel="1" x14ac:dyDescent="0.25">
      <c r="A47" s="127"/>
      <c r="B47" s="143" t="s">
        <v>155</v>
      </c>
      <c r="C47" s="140">
        <v>180</v>
      </c>
      <c r="D47" s="141"/>
      <c r="E47" s="141"/>
      <c r="F47" s="141"/>
    </row>
    <row r="48" spans="1:6" ht="19.5" customHeight="1" outlineLevel="1" x14ac:dyDescent="0.25">
      <c r="A48" s="127"/>
      <c r="B48" s="144" t="s">
        <v>156</v>
      </c>
      <c r="C48" s="145">
        <v>181</v>
      </c>
      <c r="D48" s="146"/>
      <c r="E48" s="146"/>
      <c r="F48" s="146"/>
    </row>
    <row r="49" spans="1:6" outlineLevel="1" x14ac:dyDescent="0.25">
      <c r="A49" s="127"/>
      <c r="B49" s="143" t="s">
        <v>157</v>
      </c>
      <c r="C49" s="140">
        <v>190</v>
      </c>
      <c r="D49" s="141"/>
      <c r="E49" s="141"/>
      <c r="F49" s="141"/>
    </row>
    <row r="50" spans="1:6" outlineLevel="1" x14ac:dyDescent="0.25">
      <c r="A50" s="127"/>
      <c r="B50" s="143" t="s">
        <v>158</v>
      </c>
      <c r="C50" s="140">
        <v>200</v>
      </c>
      <c r="D50" s="141"/>
      <c r="E50" s="141"/>
      <c r="F50" s="141"/>
    </row>
    <row r="51" spans="1:6" outlineLevel="1" x14ac:dyDescent="0.25">
      <c r="A51" s="127"/>
      <c r="B51" s="143" t="s">
        <v>159</v>
      </c>
      <c r="C51" s="140">
        <v>210</v>
      </c>
      <c r="D51" s="141"/>
      <c r="E51" s="141"/>
      <c r="F51" s="141"/>
    </row>
    <row r="52" spans="1:6" ht="44.25" x14ac:dyDescent="0.25">
      <c r="A52" s="127"/>
      <c r="B52" s="139" t="s">
        <v>160</v>
      </c>
      <c r="C52" s="147">
        <v>220</v>
      </c>
      <c r="D52" s="148">
        <f>D46+D47+D48+D49+D50+D51</f>
        <v>0</v>
      </c>
      <c r="E52" s="148">
        <f>E46+E47+E48+E49+E50+E51</f>
        <v>0</v>
      </c>
      <c r="F52" s="148">
        <f>F46+F47+F48+F49+F50+F51</f>
        <v>0</v>
      </c>
    </row>
    <row r="53" spans="1:6" ht="30" x14ac:dyDescent="0.25">
      <c r="A53" s="150"/>
      <c r="B53" s="139" t="s">
        <v>161</v>
      </c>
      <c r="C53" s="147">
        <v>230</v>
      </c>
      <c r="D53" s="148">
        <f>D19+D35+D44+D52</f>
        <v>0</v>
      </c>
      <c r="E53" s="148">
        <f>E19+E35+E44+E52</f>
        <v>0</v>
      </c>
      <c r="F53" s="148">
        <f>F19+F35+F44+F52</f>
        <v>0</v>
      </c>
    </row>
    <row r="54" spans="1:6" x14ac:dyDescent="0.25">
      <c r="A54" s="138" t="s">
        <v>162</v>
      </c>
      <c r="B54" s="139" t="s">
        <v>163</v>
      </c>
      <c r="C54" s="140"/>
      <c r="D54" s="141"/>
      <c r="E54" s="141"/>
      <c r="F54" s="141"/>
    </row>
    <row r="55" spans="1:6" x14ac:dyDescent="0.25">
      <c r="A55" s="142"/>
      <c r="B55" s="139" t="s">
        <v>164</v>
      </c>
      <c r="C55" s="140"/>
      <c r="D55" s="141"/>
      <c r="E55" s="141"/>
      <c r="F55" s="141"/>
    </row>
    <row r="56" spans="1:6" ht="13.9" customHeight="1" outlineLevel="1" x14ac:dyDescent="0.25">
      <c r="A56" s="142"/>
      <c r="B56" s="143" t="s">
        <v>165</v>
      </c>
      <c r="C56" s="140">
        <v>240</v>
      </c>
      <c r="D56" s="141"/>
      <c r="E56" s="141"/>
      <c r="F56" s="141"/>
    </row>
    <row r="57" spans="1:6" ht="14.45" customHeight="1" outlineLevel="1" x14ac:dyDescent="0.25">
      <c r="A57" s="142"/>
      <c r="B57" s="143" t="s">
        <v>166</v>
      </c>
      <c r="C57" s="140">
        <v>250</v>
      </c>
      <c r="D57" s="141"/>
      <c r="E57" s="141"/>
      <c r="F57" s="141"/>
    </row>
    <row r="58" spans="1:6" ht="14.45" customHeight="1" outlineLevel="1" x14ac:dyDescent="0.25">
      <c r="A58" s="142"/>
      <c r="B58" s="143" t="s">
        <v>167</v>
      </c>
      <c r="C58" s="140">
        <v>260</v>
      </c>
      <c r="D58" s="141"/>
      <c r="E58" s="141"/>
      <c r="F58" s="141"/>
    </row>
    <row r="59" spans="1:6" ht="14.45" customHeight="1" outlineLevel="1" x14ac:dyDescent="0.25">
      <c r="A59" s="142"/>
      <c r="B59" s="143" t="s">
        <v>168</v>
      </c>
      <c r="C59" s="140">
        <v>270</v>
      </c>
      <c r="D59" s="141"/>
      <c r="E59" s="141"/>
      <c r="F59" s="141"/>
    </row>
    <row r="60" spans="1:6" ht="14.45" customHeight="1" outlineLevel="1" x14ac:dyDescent="0.25">
      <c r="A60" s="142"/>
      <c r="B60" s="143" t="s">
        <v>169</v>
      </c>
      <c r="C60" s="140">
        <v>280</v>
      </c>
      <c r="D60" s="141"/>
      <c r="E60" s="141"/>
      <c r="F60" s="141"/>
    </row>
    <row r="61" spans="1:6" ht="30" x14ac:dyDescent="0.25">
      <c r="A61" s="142"/>
      <c r="B61" s="139" t="s">
        <v>170</v>
      </c>
      <c r="C61" s="147">
        <v>290</v>
      </c>
      <c r="D61" s="148">
        <f>D56+D57+D58+D59+D60</f>
        <v>0</v>
      </c>
      <c r="E61" s="148">
        <f>E56+E57+E58+E59+E60</f>
        <v>0</v>
      </c>
      <c r="F61" s="148">
        <f>F56+F57+F58+F59+F60</f>
        <v>0</v>
      </c>
    </row>
    <row r="62" spans="1:6" x14ac:dyDescent="0.25">
      <c r="A62" s="142"/>
      <c r="B62" s="139" t="s">
        <v>171</v>
      </c>
      <c r="C62" s="140"/>
      <c r="D62" s="141"/>
      <c r="E62" s="141"/>
      <c r="F62" s="141"/>
    </row>
    <row r="63" spans="1:6" ht="14.45" customHeight="1" outlineLevel="1" x14ac:dyDescent="0.25">
      <c r="A63" s="142"/>
      <c r="B63" s="143" t="s">
        <v>172</v>
      </c>
      <c r="C63" s="140">
        <v>300</v>
      </c>
      <c r="D63" s="141"/>
      <c r="E63" s="141"/>
      <c r="F63" s="141"/>
    </row>
    <row r="64" spans="1:6" ht="14.45" customHeight="1" outlineLevel="1" x14ac:dyDescent="0.25">
      <c r="A64" s="142"/>
      <c r="B64" s="143" t="s">
        <v>173</v>
      </c>
      <c r="C64" s="140">
        <v>310</v>
      </c>
      <c r="D64" s="141"/>
      <c r="E64" s="141"/>
      <c r="F64" s="141"/>
    </row>
    <row r="65" spans="1:6" s="152" customFormat="1" ht="14.45" customHeight="1" outlineLevel="1" x14ac:dyDescent="0.25">
      <c r="A65" s="151"/>
      <c r="B65" s="144" t="s">
        <v>156</v>
      </c>
      <c r="C65" s="145">
        <v>311</v>
      </c>
      <c r="D65" s="146"/>
      <c r="E65" s="146"/>
      <c r="F65" s="146"/>
    </row>
    <row r="66" spans="1:6" ht="14.45" customHeight="1" outlineLevel="1" x14ac:dyDescent="0.25">
      <c r="A66" s="142"/>
      <c r="B66" s="143" t="s">
        <v>174</v>
      </c>
      <c r="C66" s="140">
        <v>320</v>
      </c>
      <c r="D66" s="141"/>
      <c r="E66" s="141"/>
      <c r="F66" s="141"/>
    </row>
    <row r="67" spans="1:6" ht="14.45" customHeight="1" outlineLevel="1" x14ac:dyDescent="0.25">
      <c r="A67" s="142"/>
      <c r="B67" s="143" t="s">
        <v>175</v>
      </c>
      <c r="C67" s="140">
        <v>330</v>
      </c>
      <c r="D67" s="141"/>
      <c r="E67" s="141"/>
      <c r="F67" s="141"/>
    </row>
    <row r="68" spans="1:6" ht="14.45" customHeight="1" outlineLevel="1" x14ac:dyDescent="0.25">
      <c r="A68" s="142"/>
      <c r="B68" s="143" t="s">
        <v>176</v>
      </c>
      <c r="C68" s="140">
        <v>340</v>
      </c>
      <c r="D68" s="141"/>
      <c r="E68" s="141"/>
      <c r="F68" s="141"/>
    </row>
    <row r="69" spans="1:6" ht="14.45" customHeight="1" outlineLevel="1" x14ac:dyDescent="0.25">
      <c r="A69" s="142"/>
      <c r="B69" s="143" t="s">
        <v>177</v>
      </c>
      <c r="C69" s="140">
        <v>350</v>
      </c>
      <c r="D69" s="141"/>
      <c r="E69" s="141"/>
      <c r="F69" s="141"/>
    </row>
    <row r="70" spans="1:6" ht="14.45" customHeight="1" outlineLevel="1" x14ac:dyDescent="0.25">
      <c r="A70" s="142"/>
      <c r="B70" s="143" t="s">
        <v>178</v>
      </c>
      <c r="C70" s="140">
        <v>360</v>
      </c>
      <c r="D70" s="141"/>
      <c r="E70" s="141"/>
      <c r="F70" s="141"/>
    </row>
    <row r="71" spans="1:6" ht="44.25" x14ac:dyDescent="0.25">
      <c r="A71" s="142"/>
      <c r="B71" s="139" t="s">
        <v>179</v>
      </c>
      <c r="C71" s="147">
        <v>370</v>
      </c>
      <c r="D71" s="148">
        <f>D63+D64+D66+D67+D68+D69+D70</f>
        <v>0</v>
      </c>
      <c r="E71" s="148">
        <f>E63+E64+E66+E67+E68+E69+E70</f>
        <v>0</v>
      </c>
      <c r="F71" s="148">
        <f>F63+F64+F66+F67+F68+F69+F70</f>
        <v>0</v>
      </c>
    </row>
    <row r="72" spans="1:6" x14ac:dyDescent="0.25">
      <c r="A72" s="142"/>
      <c r="B72" s="139" t="s">
        <v>180</v>
      </c>
      <c r="C72" s="140"/>
      <c r="D72" s="141"/>
      <c r="E72" s="141"/>
      <c r="F72" s="141"/>
    </row>
    <row r="73" spans="1:6" ht="14.45" customHeight="1" outlineLevel="1" x14ac:dyDescent="0.25">
      <c r="A73" s="142"/>
      <c r="B73" s="143" t="s">
        <v>181</v>
      </c>
      <c r="C73" s="140">
        <v>380</v>
      </c>
      <c r="D73" s="141"/>
      <c r="E73" s="141"/>
      <c r="F73" s="141"/>
    </row>
    <row r="74" spans="1:6" ht="14.45" customHeight="1" outlineLevel="1" x14ac:dyDescent="0.25">
      <c r="A74" s="142"/>
      <c r="B74" s="143" t="s">
        <v>182</v>
      </c>
      <c r="C74" s="140">
        <v>390</v>
      </c>
      <c r="D74" s="141">
        <f>D76+D77+D78+D79</f>
        <v>0</v>
      </c>
      <c r="E74" s="141">
        <f>E76+E77+E78+E79</f>
        <v>0</v>
      </c>
      <c r="F74" s="141">
        <f>F76+F77+F78+F79</f>
        <v>0</v>
      </c>
    </row>
    <row r="75" spans="1:6" ht="13.9" customHeight="1" outlineLevel="1" x14ac:dyDescent="0.25">
      <c r="A75" s="142"/>
      <c r="B75" s="144" t="s">
        <v>122</v>
      </c>
      <c r="C75" s="140"/>
      <c r="D75" s="141"/>
      <c r="E75" s="141"/>
      <c r="F75" s="141"/>
    </row>
    <row r="76" spans="1:6" ht="30" outlineLevel="1" x14ac:dyDescent="0.25">
      <c r="A76" s="142"/>
      <c r="B76" s="144" t="s">
        <v>148</v>
      </c>
      <c r="C76" s="145">
        <v>391</v>
      </c>
      <c r="D76" s="146"/>
      <c r="E76" s="146"/>
      <c r="F76" s="146"/>
    </row>
    <row r="77" spans="1:6" ht="14.45" customHeight="1" outlineLevel="1" x14ac:dyDescent="0.25">
      <c r="A77" s="142"/>
      <c r="B77" s="144" t="s">
        <v>149</v>
      </c>
      <c r="C77" s="145">
        <v>392</v>
      </c>
      <c r="D77" s="146"/>
      <c r="E77" s="146"/>
      <c r="F77" s="146"/>
    </row>
    <row r="78" spans="1:6" ht="30" outlineLevel="1" x14ac:dyDescent="0.25">
      <c r="A78" s="142"/>
      <c r="B78" s="144" t="s">
        <v>150</v>
      </c>
      <c r="C78" s="145">
        <v>393</v>
      </c>
      <c r="D78" s="146"/>
      <c r="E78" s="146"/>
      <c r="F78" s="146"/>
    </row>
    <row r="79" spans="1:6" ht="14.45" customHeight="1" outlineLevel="1" x14ac:dyDescent="0.25">
      <c r="A79" s="142"/>
      <c r="B79" s="144" t="s">
        <v>183</v>
      </c>
      <c r="C79" s="145">
        <v>394</v>
      </c>
      <c r="D79" s="146"/>
      <c r="E79" s="146"/>
      <c r="F79" s="146"/>
    </row>
    <row r="80" spans="1:6" ht="30" x14ac:dyDescent="0.25">
      <c r="A80" s="142"/>
      <c r="B80" s="139" t="s">
        <v>184</v>
      </c>
      <c r="C80" s="147">
        <v>400</v>
      </c>
      <c r="D80" s="148">
        <f>D73+D74</f>
        <v>0</v>
      </c>
      <c r="E80" s="148">
        <f>E73+E74</f>
        <v>0</v>
      </c>
      <c r="F80" s="148">
        <f>F73+F74</f>
        <v>0</v>
      </c>
    </row>
    <row r="81" spans="1:6" x14ac:dyDescent="0.25">
      <c r="A81" s="142"/>
      <c r="B81" s="139" t="s">
        <v>185</v>
      </c>
      <c r="C81" s="147">
        <v>410</v>
      </c>
      <c r="D81" s="148"/>
      <c r="E81" s="148"/>
      <c r="F81" s="148"/>
    </row>
    <row r="82" spans="1:6" ht="30" x14ac:dyDescent="0.25">
      <c r="A82" s="142"/>
      <c r="B82" s="138" t="s">
        <v>186</v>
      </c>
      <c r="C82" s="153">
        <v>420</v>
      </c>
      <c r="D82" s="154">
        <f>D61+D71+D80+D81</f>
        <v>0</v>
      </c>
      <c r="E82" s="154">
        <f>E61+E71+E80+E81</f>
        <v>0</v>
      </c>
      <c r="F82" s="154">
        <f>F61+F71+F80+F81</f>
        <v>0</v>
      </c>
    </row>
    <row r="83" spans="1:6" ht="18.75" customHeight="1" x14ac:dyDescent="0.25">
      <c r="A83" s="155"/>
      <c r="B83" s="156" t="s">
        <v>187</v>
      </c>
      <c r="C83" s="135">
        <v>430</v>
      </c>
      <c r="D83" s="157">
        <f>D53+D82</f>
        <v>0</v>
      </c>
      <c r="E83" s="157">
        <f>E53+E82</f>
        <v>0</v>
      </c>
      <c r="F83" s="157">
        <f>F53+F82</f>
        <v>0</v>
      </c>
    </row>
    <row r="84" spans="1:6" ht="25.5" customHeight="1" x14ac:dyDescent="0.25">
      <c r="A84" s="158" t="s">
        <v>188</v>
      </c>
      <c r="B84" s="139" t="s">
        <v>189</v>
      </c>
      <c r="C84" s="140"/>
      <c r="D84" s="141"/>
      <c r="E84" s="141"/>
      <c r="F84" s="141"/>
    </row>
    <row r="85" spans="1:6" x14ac:dyDescent="0.25">
      <c r="A85" s="130"/>
      <c r="B85" s="139" t="s">
        <v>190</v>
      </c>
      <c r="C85" s="140"/>
      <c r="D85" s="141"/>
      <c r="E85" s="141"/>
      <c r="F85" s="141"/>
    </row>
    <row r="86" spans="1:6" ht="14.45" customHeight="1" outlineLevel="1" x14ac:dyDescent="0.25">
      <c r="A86" s="130"/>
      <c r="B86" s="143" t="s">
        <v>191</v>
      </c>
      <c r="C86" s="140">
        <v>440</v>
      </c>
      <c r="D86" s="141"/>
      <c r="E86" s="141"/>
      <c r="F86" s="141"/>
    </row>
    <row r="87" spans="1:6" outlineLevel="1" x14ac:dyDescent="0.25">
      <c r="A87" s="130"/>
      <c r="B87" s="143" t="s">
        <v>192</v>
      </c>
      <c r="C87" s="140">
        <v>450</v>
      </c>
      <c r="D87" s="141"/>
      <c r="E87" s="141"/>
      <c r="F87" s="141"/>
    </row>
    <row r="88" spans="1:6" ht="14.45" customHeight="1" outlineLevel="1" x14ac:dyDescent="0.25">
      <c r="A88" s="130"/>
      <c r="B88" s="143" t="s">
        <v>193</v>
      </c>
      <c r="C88" s="140">
        <v>460</v>
      </c>
      <c r="D88" s="141"/>
      <c r="E88" s="141"/>
      <c r="F88" s="141"/>
    </row>
    <row r="89" spans="1:6" outlineLevel="1" x14ac:dyDescent="0.25">
      <c r="A89" s="130"/>
      <c r="B89" s="143" t="s">
        <v>194</v>
      </c>
      <c r="C89" s="140">
        <v>470</v>
      </c>
      <c r="D89" s="141"/>
      <c r="E89" s="141"/>
      <c r="F89" s="141"/>
    </row>
    <row r="90" spans="1:6" outlineLevel="1" x14ac:dyDescent="0.25">
      <c r="A90" s="130"/>
      <c r="B90" s="143" t="s">
        <v>195</v>
      </c>
      <c r="C90" s="140">
        <v>480</v>
      </c>
      <c r="D90" s="141"/>
      <c r="E90" s="141"/>
      <c r="F90" s="141"/>
    </row>
    <row r="91" spans="1:6" ht="30" x14ac:dyDescent="0.25">
      <c r="A91" s="130"/>
      <c r="B91" s="139" t="s">
        <v>196</v>
      </c>
      <c r="C91" s="147">
        <v>490</v>
      </c>
      <c r="D91" s="148">
        <f>D86+D87+D88+D89+D90</f>
        <v>0</v>
      </c>
      <c r="E91" s="148">
        <f>E86+E87+E88+E89+E90</f>
        <v>0</v>
      </c>
      <c r="F91" s="148">
        <f>F86+F87+F88+F89+F90</f>
        <v>0</v>
      </c>
    </row>
    <row r="92" spans="1:6" x14ac:dyDescent="0.25">
      <c r="A92" s="130"/>
      <c r="B92" s="139" t="s">
        <v>197</v>
      </c>
      <c r="C92" s="147">
        <v>500</v>
      </c>
      <c r="D92" s="148"/>
      <c r="E92" s="148"/>
      <c r="F92" s="148"/>
    </row>
    <row r="93" spans="1:6" x14ac:dyDescent="0.25">
      <c r="A93" s="130"/>
      <c r="B93" s="139" t="s">
        <v>198</v>
      </c>
      <c r="C93" s="140"/>
      <c r="D93" s="141"/>
      <c r="E93" s="141"/>
      <c r="F93" s="141"/>
    </row>
    <row r="94" spans="1:6" ht="14.45" customHeight="1" outlineLevel="1" x14ac:dyDescent="0.25">
      <c r="A94" s="130"/>
      <c r="B94" s="143" t="s">
        <v>199</v>
      </c>
      <c r="C94" s="140">
        <v>510</v>
      </c>
      <c r="D94" s="141"/>
      <c r="E94" s="141"/>
      <c r="F94" s="141"/>
    </row>
    <row r="95" spans="1:6" ht="14.45" customHeight="1" outlineLevel="1" x14ac:dyDescent="0.25">
      <c r="A95" s="130"/>
      <c r="B95" s="143" t="s">
        <v>200</v>
      </c>
      <c r="C95" s="140">
        <v>520</v>
      </c>
      <c r="D95" s="141"/>
      <c r="E95" s="141"/>
      <c r="F95" s="141"/>
    </row>
    <row r="96" spans="1:6" ht="14.45" customHeight="1" outlineLevel="1" x14ac:dyDescent="0.25">
      <c r="A96" s="130"/>
      <c r="B96" s="143" t="s">
        <v>201</v>
      </c>
      <c r="C96" s="140">
        <v>530</v>
      </c>
      <c r="D96" s="141"/>
      <c r="E96" s="141"/>
      <c r="F96" s="141"/>
    </row>
    <row r="97" spans="1:6" x14ac:dyDescent="0.25">
      <c r="A97" s="130"/>
      <c r="B97" s="139" t="s">
        <v>202</v>
      </c>
      <c r="C97" s="147">
        <v>540</v>
      </c>
      <c r="D97" s="148">
        <f>D94+D95+D96</f>
        <v>0</v>
      </c>
      <c r="E97" s="148">
        <f>E94+E95+E96</f>
        <v>0</v>
      </c>
      <c r="F97" s="148">
        <f>F94+F95+F96</f>
        <v>0</v>
      </c>
    </row>
    <row r="98" spans="1:6" x14ac:dyDescent="0.25">
      <c r="A98" s="130"/>
      <c r="B98" s="139" t="s">
        <v>203</v>
      </c>
      <c r="C98" s="140"/>
      <c r="D98" s="141"/>
      <c r="E98" s="141"/>
      <c r="F98" s="141"/>
    </row>
    <row r="99" spans="1:6" outlineLevel="1" x14ac:dyDescent="0.25">
      <c r="A99" s="130"/>
      <c r="B99" s="143" t="s">
        <v>204</v>
      </c>
      <c r="C99" s="140">
        <v>550</v>
      </c>
      <c r="D99" s="141"/>
      <c r="E99" s="141"/>
      <c r="F99" s="141"/>
    </row>
    <row r="100" spans="1:6" ht="30" outlineLevel="1" x14ac:dyDescent="0.25">
      <c r="A100" s="130"/>
      <c r="B100" s="143" t="s">
        <v>205</v>
      </c>
      <c r="C100" s="140">
        <v>560</v>
      </c>
      <c r="D100" s="141"/>
      <c r="E100" s="141"/>
      <c r="F100" s="141"/>
    </row>
    <row r="101" spans="1:6" outlineLevel="1" x14ac:dyDescent="0.25">
      <c r="A101" s="130"/>
      <c r="B101" s="143" t="s">
        <v>206</v>
      </c>
      <c r="C101" s="140">
        <v>570</v>
      </c>
      <c r="D101" s="141"/>
      <c r="E101" s="141"/>
      <c r="F101" s="141"/>
    </row>
    <row r="102" spans="1:6" outlineLevel="1" x14ac:dyDescent="0.25">
      <c r="A102" s="130"/>
      <c r="B102" s="143" t="s">
        <v>207</v>
      </c>
      <c r="C102" s="140">
        <v>580</v>
      </c>
      <c r="D102" s="141"/>
      <c r="E102" s="141"/>
      <c r="F102" s="141"/>
    </row>
    <row r="103" spans="1:6" ht="30" x14ac:dyDescent="0.25">
      <c r="A103" s="130"/>
      <c r="B103" s="139" t="s">
        <v>208</v>
      </c>
      <c r="C103" s="147">
        <v>590</v>
      </c>
      <c r="D103" s="148">
        <f>D99+D100+D101+D102</f>
        <v>0</v>
      </c>
      <c r="E103" s="148">
        <f>E99+E100+E101+E102</f>
        <v>0</v>
      </c>
      <c r="F103" s="148">
        <f>F99+F100+F101+F102</f>
        <v>0</v>
      </c>
    </row>
    <row r="104" spans="1:6" x14ac:dyDescent="0.25">
      <c r="A104" s="130"/>
      <c r="B104" s="139" t="s">
        <v>209</v>
      </c>
      <c r="C104" s="147">
        <v>600</v>
      </c>
      <c r="D104" s="148"/>
      <c r="E104" s="148"/>
      <c r="F104" s="148"/>
    </row>
    <row r="105" spans="1:6" x14ac:dyDescent="0.25">
      <c r="A105" s="130"/>
      <c r="B105" s="139" t="s">
        <v>210</v>
      </c>
      <c r="C105" s="147">
        <v>610</v>
      </c>
      <c r="D105" s="148"/>
      <c r="E105" s="148"/>
      <c r="F105" s="148"/>
    </row>
    <row r="106" spans="1:6" ht="29.25" x14ac:dyDescent="0.25">
      <c r="A106" s="159"/>
      <c r="B106" s="139" t="s">
        <v>211</v>
      </c>
      <c r="C106" s="147">
        <v>620</v>
      </c>
      <c r="D106" s="160">
        <f>D91+D92+D97+D103+D104+D105</f>
        <v>0</v>
      </c>
      <c r="E106" s="160">
        <f>E91+E92+E97+E103+E104+E105</f>
        <v>0</v>
      </c>
      <c r="F106" s="160">
        <f>F91+F92+F97+F103+F104+F105</f>
        <v>0</v>
      </c>
    </row>
    <row r="107" spans="1:6" x14ac:dyDescent="0.25">
      <c r="A107" s="161" t="s">
        <v>212</v>
      </c>
      <c r="B107" s="139" t="s">
        <v>213</v>
      </c>
      <c r="C107" s="140"/>
      <c r="D107" s="141"/>
      <c r="E107" s="141"/>
      <c r="F107" s="141"/>
    </row>
    <row r="108" spans="1:6" ht="13.9" customHeight="1" outlineLevel="1" x14ac:dyDescent="0.25">
      <c r="A108" s="161"/>
      <c r="B108" s="143" t="s">
        <v>214</v>
      </c>
      <c r="C108" s="140">
        <v>630</v>
      </c>
      <c r="D108" s="141"/>
      <c r="E108" s="141"/>
      <c r="F108" s="141"/>
    </row>
    <row r="109" spans="1:6" ht="13.9" customHeight="1" outlineLevel="1" x14ac:dyDescent="0.25">
      <c r="A109" s="161"/>
      <c r="B109" s="143" t="s">
        <v>215</v>
      </c>
      <c r="C109" s="140">
        <v>640</v>
      </c>
      <c r="D109" s="141">
        <f>D111+D114</f>
        <v>0</v>
      </c>
      <c r="E109" s="141">
        <f>E111+E114</f>
        <v>0</v>
      </c>
      <c r="F109" s="141">
        <f>F111+F114</f>
        <v>0</v>
      </c>
    </row>
    <row r="110" spans="1:6" outlineLevel="1" x14ac:dyDescent="0.25">
      <c r="A110" s="161"/>
      <c r="B110" s="162" t="s">
        <v>122</v>
      </c>
      <c r="C110" s="140"/>
      <c r="D110" s="163"/>
      <c r="E110" s="163"/>
      <c r="F110" s="163"/>
    </row>
    <row r="111" spans="1:6" s="152" customFormat="1" ht="13.9" customHeight="1" outlineLevel="1" x14ac:dyDescent="0.25">
      <c r="A111" s="164"/>
      <c r="B111" s="144" t="s">
        <v>216</v>
      </c>
      <c r="C111" s="145">
        <v>641</v>
      </c>
      <c r="D111" s="165"/>
      <c r="E111" s="165"/>
      <c r="F111" s="165"/>
    </row>
    <row r="112" spans="1:6" s="152" customFormat="1" ht="13.9" customHeight="1" outlineLevel="1" x14ac:dyDescent="0.25">
      <c r="A112" s="164"/>
      <c r="B112" s="144" t="s">
        <v>217</v>
      </c>
      <c r="C112" s="145"/>
      <c r="D112" s="165"/>
      <c r="E112" s="165"/>
      <c r="F112" s="165"/>
    </row>
    <row r="113" spans="1:6" s="152" customFormat="1" ht="30" outlineLevel="1" x14ac:dyDescent="0.25">
      <c r="A113" s="164"/>
      <c r="B113" s="144" t="s">
        <v>218</v>
      </c>
      <c r="C113" s="145">
        <v>642</v>
      </c>
      <c r="D113" s="146"/>
      <c r="E113" s="146"/>
      <c r="F113" s="146"/>
    </row>
    <row r="114" spans="1:6" s="152" customFormat="1" ht="13.9" customHeight="1" outlineLevel="1" x14ac:dyDescent="0.25">
      <c r="A114" s="164"/>
      <c r="B114" s="144" t="s">
        <v>219</v>
      </c>
      <c r="C114" s="145">
        <v>643</v>
      </c>
      <c r="D114" s="146"/>
      <c r="E114" s="146"/>
      <c r="F114" s="146"/>
    </row>
    <row r="115" spans="1:6" ht="13.9" customHeight="1" outlineLevel="1" x14ac:dyDescent="0.25">
      <c r="A115" s="161"/>
      <c r="B115" s="143" t="s">
        <v>220</v>
      </c>
      <c r="C115" s="140">
        <v>650</v>
      </c>
      <c r="D115" s="141"/>
      <c r="E115" s="141"/>
      <c r="F115" s="141"/>
    </row>
    <row r="116" spans="1:6" ht="13.9" customHeight="1" outlineLevel="1" x14ac:dyDescent="0.25">
      <c r="A116" s="161"/>
      <c r="B116" s="143" t="s">
        <v>221</v>
      </c>
      <c r="C116" s="140">
        <v>660</v>
      </c>
      <c r="D116" s="141"/>
      <c r="E116" s="141"/>
      <c r="F116" s="141"/>
    </row>
    <row r="117" spans="1:6" s="152" customFormat="1" ht="13.9" customHeight="1" outlineLevel="1" x14ac:dyDescent="0.25">
      <c r="A117" s="164"/>
      <c r="B117" s="144" t="s">
        <v>222</v>
      </c>
      <c r="C117" s="145">
        <v>661</v>
      </c>
      <c r="D117" s="146"/>
      <c r="E117" s="146"/>
      <c r="F117" s="146"/>
    </row>
    <row r="118" spans="1:6" ht="13.9" customHeight="1" outlineLevel="1" x14ac:dyDescent="0.25">
      <c r="A118" s="161"/>
      <c r="B118" s="143" t="s">
        <v>223</v>
      </c>
      <c r="C118" s="140">
        <v>670</v>
      </c>
      <c r="D118" s="141"/>
      <c r="E118" s="141"/>
      <c r="F118" s="141"/>
    </row>
    <row r="119" spans="1:6" ht="13.9" customHeight="1" outlineLevel="1" x14ac:dyDescent="0.25">
      <c r="A119" s="161"/>
      <c r="B119" s="143" t="s">
        <v>224</v>
      </c>
      <c r="C119" s="140">
        <v>680</v>
      </c>
      <c r="D119" s="141"/>
      <c r="E119" s="141"/>
      <c r="F119" s="141"/>
    </row>
    <row r="120" spans="1:6" ht="13.9" customHeight="1" outlineLevel="1" x14ac:dyDescent="0.25">
      <c r="A120" s="161"/>
      <c r="B120" s="143" t="s">
        <v>225</v>
      </c>
      <c r="C120" s="140">
        <v>690</v>
      </c>
      <c r="D120" s="141"/>
      <c r="E120" s="141"/>
      <c r="F120" s="141"/>
    </row>
    <row r="121" spans="1:6" ht="31.9" customHeight="1" x14ac:dyDescent="0.25">
      <c r="A121" s="159"/>
      <c r="B121" s="139" t="s">
        <v>226</v>
      </c>
      <c r="C121" s="147">
        <v>700</v>
      </c>
      <c r="D121" s="160">
        <f>D108+D109+D115+D116+D118+D119+D120</f>
        <v>0</v>
      </c>
      <c r="E121" s="160">
        <f>E108+E109+E115+E116+E118+E119+E120</f>
        <v>0</v>
      </c>
      <c r="F121" s="160">
        <f>F108+F109+F115+F116+F118+F119+F120</f>
        <v>0</v>
      </c>
    </row>
    <row r="122" spans="1:6" x14ac:dyDescent="0.25">
      <c r="A122" s="130" t="s">
        <v>227</v>
      </c>
      <c r="B122" s="139" t="s">
        <v>228</v>
      </c>
      <c r="C122" s="140"/>
      <c r="D122" s="141"/>
      <c r="E122" s="141"/>
      <c r="F122" s="141"/>
    </row>
    <row r="123" spans="1:6" outlineLevel="1" x14ac:dyDescent="0.25">
      <c r="A123" s="127"/>
      <c r="B123" s="143" t="s">
        <v>229</v>
      </c>
      <c r="C123" s="140">
        <v>710</v>
      </c>
      <c r="D123" s="141"/>
      <c r="E123" s="141"/>
      <c r="F123" s="141"/>
    </row>
    <row r="124" spans="1:6" outlineLevel="1" x14ac:dyDescent="0.25">
      <c r="A124" s="127"/>
      <c r="B124" s="143" t="s">
        <v>230</v>
      </c>
      <c r="C124" s="140">
        <v>720</v>
      </c>
      <c r="D124" s="141">
        <f>D126+D128</f>
        <v>0</v>
      </c>
      <c r="E124" s="141">
        <f>E126+E128</f>
        <v>0</v>
      </c>
      <c r="F124" s="141">
        <f>F126+F128</f>
        <v>0</v>
      </c>
    </row>
    <row r="125" spans="1:6" s="152" customFormat="1" ht="13.9" customHeight="1" outlineLevel="1" x14ac:dyDescent="0.25">
      <c r="A125" s="166"/>
      <c r="B125" s="149" t="s">
        <v>122</v>
      </c>
      <c r="C125" s="145"/>
      <c r="D125" s="165"/>
      <c r="E125" s="165"/>
      <c r="F125" s="165"/>
    </row>
    <row r="126" spans="1:6" s="152" customFormat="1" outlineLevel="1" x14ac:dyDescent="0.25">
      <c r="A126" s="166"/>
      <c r="B126" s="144" t="s">
        <v>216</v>
      </c>
      <c r="C126" s="145">
        <v>721</v>
      </c>
      <c r="D126" s="165"/>
      <c r="E126" s="165"/>
      <c r="F126" s="165"/>
    </row>
    <row r="127" spans="1:6" s="152" customFormat="1" ht="30" outlineLevel="1" x14ac:dyDescent="0.25">
      <c r="A127" s="166"/>
      <c r="B127" s="149" t="s">
        <v>231</v>
      </c>
      <c r="C127" s="145">
        <v>722</v>
      </c>
      <c r="D127" s="146"/>
      <c r="E127" s="146"/>
      <c r="F127" s="146"/>
    </row>
    <row r="128" spans="1:6" s="152" customFormat="1" outlineLevel="1" x14ac:dyDescent="0.25">
      <c r="A128" s="166"/>
      <c r="B128" s="144" t="s">
        <v>232</v>
      </c>
      <c r="C128" s="145">
        <v>723</v>
      </c>
      <c r="D128" s="146"/>
      <c r="E128" s="146"/>
      <c r="F128" s="146"/>
    </row>
    <row r="129" spans="1:6" outlineLevel="1" x14ac:dyDescent="0.25">
      <c r="A129" s="127"/>
      <c r="B129" s="143" t="s">
        <v>233</v>
      </c>
      <c r="C129" s="140">
        <v>730</v>
      </c>
      <c r="D129" s="141"/>
      <c r="E129" s="141"/>
      <c r="F129" s="141"/>
    </row>
    <row r="130" spans="1:6" outlineLevel="1" x14ac:dyDescent="0.25">
      <c r="A130" s="127"/>
      <c r="B130" s="143" t="s">
        <v>234</v>
      </c>
      <c r="C130" s="140">
        <v>740</v>
      </c>
      <c r="D130" s="141"/>
      <c r="E130" s="141"/>
      <c r="F130" s="141"/>
    </row>
    <row r="131" spans="1:6" s="152" customFormat="1" ht="27.75" customHeight="1" outlineLevel="1" x14ac:dyDescent="0.25">
      <c r="A131" s="166"/>
      <c r="B131" s="149" t="s">
        <v>222</v>
      </c>
      <c r="C131" s="145">
        <v>741</v>
      </c>
      <c r="D131" s="146"/>
      <c r="E131" s="146"/>
      <c r="F131" s="146"/>
    </row>
    <row r="132" spans="1:6" outlineLevel="1" x14ac:dyDescent="0.25">
      <c r="A132" s="127"/>
      <c r="B132" s="143" t="s">
        <v>235</v>
      </c>
      <c r="C132" s="140">
        <v>750</v>
      </c>
      <c r="D132" s="141"/>
      <c r="E132" s="141"/>
      <c r="F132" s="141"/>
    </row>
    <row r="133" spans="1:6" outlineLevel="1" x14ac:dyDescent="0.25">
      <c r="A133" s="127"/>
      <c r="B133" s="143" t="s">
        <v>236</v>
      </c>
      <c r="C133" s="140">
        <v>760</v>
      </c>
      <c r="D133" s="141"/>
      <c r="E133" s="141"/>
      <c r="F133" s="141"/>
    </row>
    <row r="134" spans="1:6" outlineLevel="1" x14ac:dyDescent="0.25">
      <c r="A134" s="127"/>
      <c r="B134" s="143" t="s">
        <v>237</v>
      </c>
      <c r="C134" s="140">
        <v>770</v>
      </c>
      <c r="D134" s="141"/>
      <c r="E134" s="141"/>
      <c r="F134" s="141"/>
    </row>
    <row r="135" spans="1:6" outlineLevel="1" x14ac:dyDescent="0.25">
      <c r="A135" s="127"/>
      <c r="B135" s="143" t="s">
        <v>238</v>
      </c>
      <c r="C135" s="140">
        <v>780</v>
      </c>
      <c r="D135" s="141"/>
      <c r="E135" s="141"/>
      <c r="F135" s="141"/>
    </row>
    <row r="136" spans="1:6" outlineLevel="1" x14ac:dyDescent="0.25">
      <c r="A136" s="127"/>
      <c r="B136" s="143" t="s">
        <v>239</v>
      </c>
      <c r="C136" s="140">
        <v>790</v>
      </c>
      <c r="D136" s="141"/>
      <c r="E136" s="141"/>
      <c r="F136" s="141"/>
    </row>
    <row r="137" spans="1:6" outlineLevel="1" x14ac:dyDescent="0.25">
      <c r="A137" s="127"/>
      <c r="B137" s="143" t="s">
        <v>240</v>
      </c>
      <c r="C137" s="140">
        <v>800</v>
      </c>
      <c r="D137" s="141"/>
      <c r="E137" s="141"/>
      <c r="F137" s="141"/>
    </row>
    <row r="138" spans="1:6" outlineLevel="1" x14ac:dyDescent="0.25">
      <c r="A138" s="127"/>
      <c r="B138" s="143" t="s">
        <v>241</v>
      </c>
      <c r="C138" s="140">
        <v>810</v>
      </c>
      <c r="D138" s="141"/>
      <c r="E138" s="141"/>
      <c r="F138" s="141"/>
    </row>
    <row r="139" spans="1:6" ht="45" x14ac:dyDescent="0.25">
      <c r="A139" s="127"/>
      <c r="B139" s="139" t="s">
        <v>242</v>
      </c>
      <c r="C139" s="147">
        <v>820</v>
      </c>
      <c r="D139" s="160">
        <f>D123+D124+D129+D130+D132+D133+D134+D135+D136+D137+D138</f>
        <v>0</v>
      </c>
      <c r="E139" s="160">
        <f>E123+E124+E129+E130+E132+E133+E134+E135+E136+E137+E138</f>
        <v>0</v>
      </c>
      <c r="F139" s="160">
        <f>F123+F124+F129+F130+F132+F133+F134+F135+F136+F137+F138</f>
        <v>0</v>
      </c>
    </row>
    <row r="140" spans="1:6" ht="13.9" customHeight="1" x14ac:dyDescent="0.25">
      <c r="A140" s="138" t="s">
        <v>243</v>
      </c>
      <c r="B140" s="139" t="s">
        <v>244</v>
      </c>
      <c r="C140" s="140"/>
      <c r="D140" s="141"/>
      <c r="E140" s="141"/>
      <c r="F140" s="141"/>
    </row>
    <row r="141" spans="1:6" ht="17.25" customHeight="1" outlineLevel="1" x14ac:dyDescent="0.25">
      <c r="A141" s="142"/>
      <c r="B141" s="143" t="s">
        <v>245</v>
      </c>
      <c r="C141" s="140">
        <v>830</v>
      </c>
      <c r="D141" s="141"/>
      <c r="E141" s="141"/>
      <c r="F141" s="141"/>
    </row>
    <row r="142" spans="1:6" ht="30" outlineLevel="1" x14ac:dyDescent="0.25">
      <c r="A142" s="142"/>
      <c r="B142" s="143" t="s">
        <v>246</v>
      </c>
      <c r="C142" s="140">
        <v>840</v>
      </c>
      <c r="D142" s="141"/>
      <c r="E142" s="141"/>
      <c r="F142" s="141"/>
    </row>
    <row r="143" spans="1:6" ht="13.9" customHeight="1" outlineLevel="1" x14ac:dyDescent="0.25">
      <c r="A143" s="142"/>
      <c r="B143" s="143" t="s">
        <v>247</v>
      </c>
      <c r="C143" s="140">
        <v>850</v>
      </c>
      <c r="D143" s="141"/>
      <c r="E143" s="141"/>
      <c r="F143" s="141"/>
    </row>
    <row r="144" spans="1:6" ht="13.9" customHeight="1" outlineLevel="1" x14ac:dyDescent="0.25">
      <c r="A144" s="142"/>
      <c r="B144" s="143" t="s">
        <v>248</v>
      </c>
      <c r="C144" s="140">
        <v>860</v>
      </c>
      <c r="D144" s="141"/>
      <c r="E144" s="141"/>
      <c r="F144" s="141"/>
    </row>
    <row r="145" spans="1:6" ht="30" x14ac:dyDescent="0.25">
      <c r="A145" s="142"/>
      <c r="B145" s="139" t="s">
        <v>249</v>
      </c>
      <c r="C145" s="140">
        <v>870</v>
      </c>
      <c r="D145" s="163">
        <f>D141+D142+D143+D144</f>
        <v>0</v>
      </c>
      <c r="E145" s="163">
        <f>E141+E142+E143+E144</f>
        <v>0</v>
      </c>
      <c r="F145" s="163">
        <f>F141+F142+F143+F144</f>
        <v>0</v>
      </c>
    </row>
    <row r="146" spans="1:6" ht="16.899999999999999" customHeight="1" x14ac:dyDescent="0.25">
      <c r="A146" s="167"/>
      <c r="B146" s="156" t="s">
        <v>250</v>
      </c>
      <c r="C146" s="135">
        <v>880</v>
      </c>
      <c r="D146" s="168">
        <f>D106+D121+D139+D145</f>
        <v>0</v>
      </c>
      <c r="E146" s="168">
        <f>E106+E121+E139+E145</f>
        <v>0</v>
      </c>
      <c r="F146" s="168">
        <f>F106+F121+F139+F145</f>
        <v>0</v>
      </c>
    </row>
    <row r="147" spans="1:6" ht="12" customHeight="1" x14ac:dyDescent="0.25">
      <c r="C147" s="169"/>
      <c r="D147" s="128">
        <f>D83-D146</f>
        <v>0</v>
      </c>
      <c r="E147" s="128">
        <f>E83-E146</f>
        <v>0</v>
      </c>
      <c r="F147" s="128">
        <f>F83-F146</f>
        <v>0</v>
      </c>
    </row>
    <row r="148" spans="1:6" x14ac:dyDescent="0.25">
      <c r="C148" s="169"/>
    </row>
    <row r="149" spans="1:6" ht="24" customHeight="1" x14ac:dyDescent="0.25">
      <c r="A149" s="131"/>
      <c r="B149" s="170" t="s">
        <v>251</v>
      </c>
      <c r="C149" s="171"/>
      <c r="D149" s="133"/>
      <c r="E149" s="133"/>
      <c r="F149" s="133"/>
    </row>
    <row r="150" spans="1:6" ht="12" customHeight="1" x14ac:dyDescent="0.25">
      <c r="A150" s="129"/>
      <c r="B150" s="172"/>
      <c r="C150" s="173"/>
      <c r="D150" s="134"/>
      <c r="E150" s="134"/>
      <c r="F150" s="134"/>
    </row>
    <row r="151" spans="1:6" s="129" customFormat="1" ht="14.25" x14ac:dyDescent="0.25">
      <c r="B151" s="475" t="s">
        <v>24</v>
      </c>
      <c r="C151" s="475" t="s">
        <v>116</v>
      </c>
      <c r="D151" s="136">
        <f>D$5</f>
        <v>2023</v>
      </c>
      <c r="E151" s="136">
        <f>E$5</f>
        <v>2024</v>
      </c>
      <c r="F151" s="136" t="str">
        <f>F$5</f>
        <v>anul în curs</v>
      </c>
    </row>
    <row r="152" spans="1:6" s="129" customFormat="1" ht="23.25" customHeight="1" x14ac:dyDescent="0.25">
      <c r="B152" s="476"/>
      <c r="C152" s="476"/>
      <c r="D152" s="174">
        <f t="shared" ref="D152:F152" si="0">D$6</f>
        <v>0</v>
      </c>
      <c r="E152" s="174">
        <f t="shared" si="0"/>
        <v>0</v>
      </c>
      <c r="F152" s="136">
        <f t="shared" si="0"/>
        <v>0</v>
      </c>
    </row>
    <row r="153" spans="1:6" x14ac:dyDescent="0.25">
      <c r="B153" s="175">
        <v>1</v>
      </c>
      <c r="C153" s="175">
        <v>2</v>
      </c>
      <c r="D153" s="176">
        <v>3</v>
      </c>
      <c r="E153" s="176">
        <v>4</v>
      </c>
      <c r="F153" s="176">
        <v>5</v>
      </c>
    </row>
    <row r="154" spans="1:6" x14ac:dyDescent="0.25">
      <c r="B154" s="139" t="s">
        <v>252</v>
      </c>
      <c r="C154" s="177" t="s">
        <v>253</v>
      </c>
      <c r="D154" s="148">
        <f>D156+D157+D158+D159+D160+D161</f>
        <v>0</v>
      </c>
      <c r="E154" s="148">
        <f>E156+E157+E158+E159+E160+E161</f>
        <v>0</v>
      </c>
      <c r="F154" s="148">
        <f>F156+F157+F158+F159+F160+F161</f>
        <v>0</v>
      </c>
    </row>
    <row r="155" spans="1:6" outlineLevel="1" x14ac:dyDescent="0.25">
      <c r="B155" s="149" t="s">
        <v>122</v>
      </c>
      <c r="C155" s="178"/>
      <c r="D155" s="146"/>
      <c r="E155" s="146"/>
      <c r="F155" s="146"/>
    </row>
    <row r="156" spans="1:6" outlineLevel="1" x14ac:dyDescent="0.25">
      <c r="B156" s="143" t="s">
        <v>254</v>
      </c>
      <c r="C156" s="179" t="s">
        <v>255</v>
      </c>
      <c r="D156" s="141"/>
      <c r="E156" s="141"/>
      <c r="F156" s="141"/>
    </row>
    <row r="157" spans="1:6" ht="30" outlineLevel="1" x14ac:dyDescent="0.25">
      <c r="B157" s="143" t="s">
        <v>256</v>
      </c>
      <c r="C157" s="179" t="s">
        <v>257</v>
      </c>
      <c r="D157" s="141"/>
      <c r="E157" s="141"/>
      <c r="F157" s="141"/>
    </row>
    <row r="158" spans="1:6" outlineLevel="1" x14ac:dyDescent="0.25">
      <c r="B158" s="143" t="s">
        <v>258</v>
      </c>
      <c r="C158" s="179" t="s">
        <v>259</v>
      </c>
      <c r="D158" s="141"/>
      <c r="E158" s="141"/>
      <c r="F158" s="141"/>
    </row>
    <row r="159" spans="1:6" outlineLevel="1" x14ac:dyDescent="0.25">
      <c r="B159" s="143" t="s">
        <v>260</v>
      </c>
      <c r="C159" s="179" t="s">
        <v>261</v>
      </c>
      <c r="D159" s="141"/>
      <c r="E159" s="141"/>
      <c r="F159" s="141"/>
    </row>
    <row r="160" spans="1:6" outlineLevel="1" x14ac:dyDescent="0.25">
      <c r="B160" s="143" t="s">
        <v>262</v>
      </c>
      <c r="C160" s="179" t="s">
        <v>263</v>
      </c>
      <c r="D160" s="141"/>
      <c r="E160" s="141"/>
      <c r="F160" s="141"/>
    </row>
    <row r="161" spans="2:6" outlineLevel="1" x14ac:dyDescent="0.25">
      <c r="B161" s="143" t="s">
        <v>264</v>
      </c>
      <c r="C161" s="179" t="s">
        <v>265</v>
      </c>
      <c r="D161" s="141"/>
      <c r="E161" s="141"/>
      <c r="F161" s="141"/>
    </row>
    <row r="162" spans="2:6" x14ac:dyDescent="0.25">
      <c r="B162" s="139" t="s">
        <v>266</v>
      </c>
      <c r="C162" s="177" t="s">
        <v>267</v>
      </c>
      <c r="D162" s="148">
        <f>D164+D165+D166+D167+D168+D169</f>
        <v>0</v>
      </c>
      <c r="E162" s="148">
        <f>E164+E165+E166+E167+E168+E169</f>
        <v>0</v>
      </c>
      <c r="F162" s="148">
        <f>F164+F165+F166+F167+F168+F169</f>
        <v>0</v>
      </c>
    </row>
    <row r="163" spans="2:6" outlineLevel="1" x14ac:dyDescent="0.25">
      <c r="B163" s="149" t="s">
        <v>268</v>
      </c>
      <c r="C163" s="178"/>
      <c r="D163" s="146"/>
      <c r="E163" s="146"/>
      <c r="F163" s="146"/>
    </row>
    <row r="164" spans="2:6" outlineLevel="1" x14ac:dyDescent="0.25">
      <c r="B164" s="143" t="s">
        <v>269</v>
      </c>
      <c r="C164" s="179" t="s">
        <v>270</v>
      </c>
      <c r="D164" s="141"/>
      <c r="E164" s="141"/>
      <c r="F164" s="141"/>
    </row>
    <row r="165" spans="2:6" ht="30" outlineLevel="1" x14ac:dyDescent="0.25">
      <c r="B165" s="143" t="s">
        <v>271</v>
      </c>
      <c r="C165" s="179" t="s">
        <v>272</v>
      </c>
      <c r="D165" s="141"/>
      <c r="E165" s="141"/>
      <c r="F165" s="141"/>
    </row>
    <row r="166" spans="2:6" outlineLevel="1" x14ac:dyDescent="0.25">
      <c r="B166" s="143" t="s">
        <v>273</v>
      </c>
      <c r="C166" s="179" t="s">
        <v>274</v>
      </c>
      <c r="D166" s="141"/>
      <c r="E166" s="141"/>
      <c r="F166" s="141"/>
    </row>
    <row r="167" spans="2:6" outlineLevel="1" x14ac:dyDescent="0.25">
      <c r="B167" s="143" t="s">
        <v>275</v>
      </c>
      <c r="C167" s="179" t="s">
        <v>276</v>
      </c>
      <c r="D167" s="141"/>
      <c r="E167" s="141"/>
      <c r="F167" s="141"/>
    </row>
    <row r="168" spans="2:6" outlineLevel="1" x14ac:dyDescent="0.25">
      <c r="B168" s="143" t="s">
        <v>277</v>
      </c>
      <c r="C168" s="179" t="s">
        <v>278</v>
      </c>
      <c r="D168" s="141"/>
      <c r="E168" s="141"/>
      <c r="F168" s="141"/>
    </row>
    <row r="169" spans="2:6" outlineLevel="1" x14ac:dyDescent="0.25">
      <c r="B169" s="143" t="s">
        <v>279</v>
      </c>
      <c r="C169" s="179" t="s">
        <v>280</v>
      </c>
      <c r="D169" s="141"/>
      <c r="E169" s="141"/>
      <c r="F169" s="141"/>
    </row>
    <row r="170" spans="2:6" x14ac:dyDescent="0.25">
      <c r="B170" s="139" t="s">
        <v>281</v>
      </c>
      <c r="C170" s="177" t="s">
        <v>282</v>
      </c>
      <c r="D170" s="148">
        <f>D154-D162</f>
        <v>0</v>
      </c>
      <c r="E170" s="148">
        <f>E154-E162</f>
        <v>0</v>
      </c>
      <c r="F170" s="148">
        <f>F154-F162</f>
        <v>0</v>
      </c>
    </row>
    <row r="171" spans="2:6" x14ac:dyDescent="0.25">
      <c r="B171" s="143" t="s">
        <v>283</v>
      </c>
      <c r="C171" s="179" t="s">
        <v>284</v>
      </c>
      <c r="D171" s="141"/>
      <c r="E171" s="141"/>
      <c r="F171" s="141"/>
    </row>
    <row r="172" spans="2:6" x14ac:dyDescent="0.25">
      <c r="B172" s="143" t="s">
        <v>285</v>
      </c>
      <c r="C172" s="179" t="s">
        <v>286</v>
      </c>
      <c r="D172" s="141"/>
      <c r="E172" s="141"/>
      <c r="F172" s="141"/>
    </row>
    <row r="173" spans="2:6" x14ac:dyDescent="0.25">
      <c r="B173" s="143" t="s">
        <v>287</v>
      </c>
      <c r="C173" s="179" t="s">
        <v>288</v>
      </c>
      <c r="D173" s="141"/>
      <c r="E173" s="141"/>
      <c r="F173" s="141"/>
    </row>
    <row r="174" spans="2:6" x14ac:dyDescent="0.25">
      <c r="B174" s="143" t="s">
        <v>289</v>
      </c>
      <c r="C174" s="179" t="s">
        <v>290</v>
      </c>
      <c r="D174" s="141"/>
      <c r="E174" s="141"/>
      <c r="F174" s="141"/>
    </row>
    <row r="175" spans="2:6" ht="44.25" x14ac:dyDescent="0.25">
      <c r="B175" s="139" t="s">
        <v>291</v>
      </c>
      <c r="C175" s="179" t="s">
        <v>292</v>
      </c>
      <c r="D175" s="148">
        <f>D170+D171-D172-D173-D174</f>
        <v>0</v>
      </c>
      <c r="E175" s="148">
        <f>E170+E171-E172-E173-E174</f>
        <v>0</v>
      </c>
      <c r="F175" s="148">
        <f>F170+F171-F172-F173-F174</f>
        <v>0</v>
      </c>
    </row>
    <row r="176" spans="2:6" x14ac:dyDescent="0.25">
      <c r="B176" s="139" t="s">
        <v>293</v>
      </c>
      <c r="C176" s="177" t="s">
        <v>294</v>
      </c>
      <c r="D176" s="148">
        <f>D178+D180+D182+D184+D185+D186</f>
        <v>0</v>
      </c>
      <c r="E176" s="148">
        <f>E178+E180+E182+E184+E185+E186</f>
        <v>0</v>
      </c>
      <c r="F176" s="148">
        <f>F178+F180+F182+F184+F185+F186</f>
        <v>0</v>
      </c>
    </row>
    <row r="177" spans="2:6" outlineLevel="1" x14ac:dyDescent="0.25">
      <c r="B177" s="149" t="s">
        <v>122</v>
      </c>
      <c r="C177" s="178"/>
      <c r="D177" s="146"/>
      <c r="E177" s="146"/>
      <c r="F177" s="146"/>
    </row>
    <row r="178" spans="2:6" outlineLevel="1" x14ac:dyDescent="0.25">
      <c r="B178" s="143" t="s">
        <v>295</v>
      </c>
      <c r="C178" s="179" t="s">
        <v>296</v>
      </c>
      <c r="D178" s="163"/>
      <c r="E178" s="163"/>
      <c r="F178" s="163"/>
    </row>
    <row r="179" spans="2:6" outlineLevel="1" x14ac:dyDescent="0.25">
      <c r="B179" s="149" t="s">
        <v>297</v>
      </c>
      <c r="C179" s="179" t="s">
        <v>298</v>
      </c>
      <c r="D179" s="141"/>
      <c r="E179" s="141"/>
      <c r="F179" s="141"/>
    </row>
    <row r="180" spans="2:6" outlineLevel="1" x14ac:dyDescent="0.25">
      <c r="B180" s="143" t="s">
        <v>299</v>
      </c>
      <c r="C180" s="179" t="s">
        <v>300</v>
      </c>
      <c r="D180" s="141"/>
      <c r="E180" s="141"/>
      <c r="F180" s="141"/>
    </row>
    <row r="181" spans="2:6" outlineLevel="1" x14ac:dyDescent="0.25">
      <c r="B181" s="149" t="s">
        <v>297</v>
      </c>
      <c r="C181" s="179" t="s">
        <v>301</v>
      </c>
      <c r="D181" s="141"/>
      <c r="E181" s="141"/>
      <c r="F181" s="141"/>
    </row>
    <row r="182" spans="2:6" outlineLevel="1" x14ac:dyDescent="0.25">
      <c r="B182" s="143" t="s">
        <v>302</v>
      </c>
      <c r="C182" s="179" t="s">
        <v>303</v>
      </c>
      <c r="D182" s="141"/>
      <c r="E182" s="141"/>
      <c r="F182" s="141"/>
    </row>
    <row r="183" spans="2:6" outlineLevel="1" x14ac:dyDescent="0.25">
      <c r="B183" s="149" t="s">
        <v>297</v>
      </c>
      <c r="C183" s="178" t="s">
        <v>304</v>
      </c>
      <c r="D183" s="146"/>
      <c r="E183" s="146"/>
      <c r="F183" s="146"/>
    </row>
    <row r="184" spans="2:6" ht="30" outlineLevel="1" x14ac:dyDescent="0.25">
      <c r="B184" s="143" t="s">
        <v>305</v>
      </c>
      <c r="C184" s="179" t="s">
        <v>306</v>
      </c>
      <c r="D184" s="141"/>
      <c r="E184" s="141"/>
      <c r="F184" s="141"/>
    </row>
    <row r="185" spans="2:6" outlineLevel="1" x14ac:dyDescent="0.25">
      <c r="B185" s="143" t="s">
        <v>307</v>
      </c>
      <c r="C185" s="179" t="s">
        <v>308</v>
      </c>
      <c r="D185" s="141"/>
      <c r="E185" s="141"/>
      <c r="F185" s="141"/>
    </row>
    <row r="186" spans="2:6" ht="30" outlineLevel="1" x14ac:dyDescent="0.25">
      <c r="B186" s="143" t="s">
        <v>309</v>
      </c>
      <c r="C186" s="179" t="s">
        <v>310</v>
      </c>
      <c r="D186" s="141"/>
      <c r="E186" s="141"/>
      <c r="F186" s="141"/>
    </row>
    <row r="187" spans="2:6" x14ac:dyDescent="0.25">
      <c r="B187" s="139" t="s">
        <v>311</v>
      </c>
      <c r="C187" s="177">
        <v>100</v>
      </c>
      <c r="D187" s="148">
        <f>D189+D191+D192+D193</f>
        <v>0</v>
      </c>
      <c r="E187" s="148">
        <f>E189+E191+E192+E193</f>
        <v>0</v>
      </c>
      <c r="F187" s="148">
        <f>F189+F191+F192+F193</f>
        <v>0</v>
      </c>
    </row>
    <row r="188" spans="2:6" outlineLevel="1" x14ac:dyDescent="0.25">
      <c r="B188" s="149" t="s">
        <v>122</v>
      </c>
      <c r="C188" s="178"/>
      <c r="D188" s="163"/>
      <c r="E188" s="163"/>
      <c r="F188" s="163"/>
    </row>
    <row r="189" spans="2:6" outlineLevel="1" x14ac:dyDescent="0.25">
      <c r="B189" s="143" t="s">
        <v>312</v>
      </c>
      <c r="C189" s="179">
        <v>101</v>
      </c>
      <c r="D189" s="163"/>
      <c r="E189" s="163"/>
      <c r="F189" s="163"/>
    </row>
    <row r="190" spans="2:6" outlineLevel="1" x14ac:dyDescent="0.25">
      <c r="B190" s="149" t="s">
        <v>313</v>
      </c>
      <c r="C190" s="178">
        <v>102</v>
      </c>
      <c r="D190" s="146"/>
      <c r="E190" s="146"/>
      <c r="F190" s="146"/>
    </row>
    <row r="191" spans="2:6" ht="30" outlineLevel="1" x14ac:dyDescent="0.25">
      <c r="B191" s="143" t="s">
        <v>314</v>
      </c>
      <c r="C191" s="179">
        <v>103</v>
      </c>
      <c r="D191" s="141"/>
      <c r="E191" s="141"/>
      <c r="F191" s="141"/>
    </row>
    <row r="192" spans="2:6" outlineLevel="1" x14ac:dyDescent="0.25">
      <c r="B192" s="143" t="s">
        <v>315</v>
      </c>
      <c r="C192" s="179">
        <v>104</v>
      </c>
      <c r="D192" s="141"/>
      <c r="E192" s="141"/>
      <c r="F192" s="141"/>
    </row>
    <row r="193" spans="1:6" ht="30" outlineLevel="1" x14ac:dyDescent="0.25">
      <c r="B193" s="143" t="s">
        <v>316</v>
      </c>
      <c r="C193" s="179">
        <v>105</v>
      </c>
      <c r="D193" s="141"/>
      <c r="E193" s="141"/>
      <c r="F193" s="141"/>
    </row>
    <row r="194" spans="1:6" ht="30" x14ac:dyDescent="0.25">
      <c r="B194" s="139" t="s">
        <v>317</v>
      </c>
      <c r="C194" s="177">
        <v>110</v>
      </c>
      <c r="D194" s="148">
        <f>D176-D187</f>
        <v>0</v>
      </c>
      <c r="E194" s="148">
        <f>E176-E187</f>
        <v>0</v>
      </c>
      <c r="F194" s="148">
        <f>F176-F187</f>
        <v>0</v>
      </c>
    </row>
    <row r="195" spans="1:6" x14ac:dyDescent="0.25">
      <c r="B195" s="143" t="s">
        <v>318</v>
      </c>
      <c r="C195" s="179">
        <v>120</v>
      </c>
      <c r="D195" s="141"/>
      <c r="E195" s="141"/>
      <c r="F195" s="141"/>
    </row>
    <row r="196" spans="1:6" x14ac:dyDescent="0.25">
      <c r="B196" s="143" t="s">
        <v>319</v>
      </c>
      <c r="C196" s="179">
        <v>130</v>
      </c>
      <c r="D196" s="141"/>
      <c r="E196" s="141"/>
      <c r="F196" s="141"/>
    </row>
    <row r="197" spans="1:6" ht="28.5" x14ac:dyDescent="0.25">
      <c r="B197" s="139" t="s">
        <v>320</v>
      </c>
      <c r="C197" s="179">
        <v>140</v>
      </c>
      <c r="D197" s="160">
        <f>D195-D196</f>
        <v>0</v>
      </c>
      <c r="E197" s="160">
        <f>E195-E196</f>
        <v>0</v>
      </c>
      <c r="F197" s="160">
        <f>F195-F196</f>
        <v>0</v>
      </c>
    </row>
    <row r="198" spans="1:6" ht="29.25" x14ac:dyDescent="0.25">
      <c r="B198" s="139" t="s">
        <v>321</v>
      </c>
      <c r="C198" s="179">
        <v>150</v>
      </c>
      <c r="D198" s="148">
        <f>D194+D197</f>
        <v>0</v>
      </c>
      <c r="E198" s="148">
        <f>E194+E197</f>
        <v>0</v>
      </c>
      <c r="F198" s="148">
        <f>F194+F197</f>
        <v>0</v>
      </c>
    </row>
    <row r="199" spans="1:6" ht="30" x14ac:dyDescent="0.25">
      <c r="B199" s="139" t="s">
        <v>322</v>
      </c>
      <c r="C199" s="179">
        <v>160</v>
      </c>
      <c r="D199" s="148">
        <f>D175+D198</f>
        <v>0</v>
      </c>
      <c r="E199" s="148">
        <f>E175+E198</f>
        <v>0</v>
      </c>
      <c r="F199" s="148">
        <f>F175+F198</f>
        <v>0</v>
      </c>
    </row>
    <row r="200" spans="1:6" x14ac:dyDescent="0.25">
      <c r="B200" s="143" t="s">
        <v>323</v>
      </c>
      <c r="C200" s="179">
        <v>170</v>
      </c>
      <c r="D200" s="141"/>
      <c r="E200" s="141"/>
      <c r="F200" s="141"/>
    </row>
    <row r="201" spans="1:6" ht="29.25" x14ac:dyDescent="0.25">
      <c r="B201" s="139" t="s">
        <v>324</v>
      </c>
      <c r="C201" s="179">
        <v>180</v>
      </c>
      <c r="D201" s="148">
        <f>D199-D200</f>
        <v>0</v>
      </c>
      <c r="E201" s="148">
        <f>E199-E200</f>
        <v>0</v>
      </c>
      <c r="F201" s="148">
        <f>F199-F200</f>
        <v>0</v>
      </c>
    </row>
    <row r="202" spans="1:6" x14ac:dyDescent="0.25">
      <c r="C202" s="169"/>
    </row>
    <row r="203" spans="1:6" ht="20.25" customHeight="1" x14ac:dyDescent="0.25">
      <c r="A203" s="131"/>
      <c r="B203" s="170" t="s">
        <v>325</v>
      </c>
      <c r="C203" s="171"/>
      <c r="D203" s="133"/>
      <c r="E203" s="133"/>
      <c r="F203" s="133"/>
    </row>
    <row r="204" spans="1:6" x14ac:dyDescent="0.25">
      <c r="C204" s="169"/>
    </row>
    <row r="205" spans="1:6" s="173" customFormat="1" ht="14.25" x14ac:dyDescent="0.25">
      <c r="B205" s="477" t="s">
        <v>24</v>
      </c>
      <c r="C205" s="477" t="s">
        <v>326</v>
      </c>
      <c r="D205" s="136">
        <f>D$5</f>
        <v>2023</v>
      </c>
      <c r="E205" s="136">
        <f>E$5</f>
        <v>2024</v>
      </c>
      <c r="F205" s="136" t="str">
        <f>F$5</f>
        <v>anul în curs</v>
      </c>
    </row>
    <row r="206" spans="1:6" s="173" customFormat="1" ht="14.25" x14ac:dyDescent="0.25">
      <c r="B206" s="477"/>
      <c r="C206" s="477"/>
      <c r="D206" s="174">
        <f t="shared" ref="D206:F206" si="1">D$6</f>
        <v>0</v>
      </c>
      <c r="E206" s="174">
        <f t="shared" si="1"/>
        <v>0</v>
      </c>
      <c r="F206" s="136">
        <f t="shared" si="1"/>
        <v>0</v>
      </c>
    </row>
    <row r="207" spans="1:6" s="173" customFormat="1" ht="14.25" x14ac:dyDescent="0.25">
      <c r="B207" s="135">
        <v>1</v>
      </c>
      <c r="C207" s="135">
        <v>2</v>
      </c>
      <c r="D207" s="136">
        <v>3</v>
      </c>
      <c r="E207" s="136">
        <v>4</v>
      </c>
      <c r="F207" s="136">
        <v>4</v>
      </c>
    </row>
    <row r="208" spans="1:6" x14ac:dyDescent="0.25">
      <c r="B208" s="139" t="s">
        <v>327</v>
      </c>
      <c r="C208" s="179"/>
      <c r="D208" s="141"/>
      <c r="E208" s="141"/>
      <c r="F208" s="141"/>
    </row>
    <row r="209" spans="2:6" outlineLevel="1" x14ac:dyDescent="0.25">
      <c r="B209" s="143" t="s">
        <v>1</v>
      </c>
      <c r="C209" s="179" t="s">
        <v>253</v>
      </c>
      <c r="D209" s="141"/>
      <c r="E209" s="141"/>
      <c r="F209" s="141"/>
    </row>
    <row r="210" spans="2:6" outlineLevel="1" x14ac:dyDescent="0.25">
      <c r="B210" s="143" t="s">
        <v>328</v>
      </c>
      <c r="C210" s="179" t="s">
        <v>267</v>
      </c>
      <c r="D210" s="141"/>
      <c r="E210" s="141"/>
      <c r="F210" s="141"/>
    </row>
    <row r="211" spans="2:6" ht="30" outlineLevel="1" x14ac:dyDescent="0.25">
      <c r="B211" s="143" t="s">
        <v>329</v>
      </c>
      <c r="C211" s="179" t="s">
        <v>282</v>
      </c>
      <c r="D211" s="141"/>
      <c r="E211" s="141"/>
      <c r="F211" s="141"/>
    </row>
    <row r="212" spans="2:6" outlineLevel="1" x14ac:dyDescent="0.25">
      <c r="B212" s="143" t="s">
        <v>4</v>
      </c>
      <c r="C212" s="179" t="s">
        <v>284</v>
      </c>
      <c r="D212" s="141"/>
      <c r="E212" s="141"/>
      <c r="F212" s="141"/>
    </row>
    <row r="213" spans="2:6" outlineLevel="1" x14ac:dyDescent="0.25">
      <c r="B213" s="143" t="s">
        <v>5</v>
      </c>
      <c r="C213" s="179" t="s">
        <v>286</v>
      </c>
      <c r="D213" s="141"/>
      <c r="E213" s="141"/>
      <c r="F213" s="141"/>
    </row>
    <row r="214" spans="2:6" outlineLevel="1" x14ac:dyDescent="0.25">
      <c r="B214" s="143" t="s">
        <v>6</v>
      </c>
      <c r="C214" s="179" t="s">
        <v>288</v>
      </c>
      <c r="D214" s="141"/>
      <c r="E214" s="141"/>
      <c r="F214" s="141"/>
    </row>
    <row r="215" spans="2:6" outlineLevel="1" x14ac:dyDescent="0.25">
      <c r="B215" s="143" t="s">
        <v>330</v>
      </c>
      <c r="C215" s="179" t="s">
        <v>290</v>
      </c>
      <c r="D215" s="141"/>
      <c r="E215" s="141"/>
      <c r="F215" s="141"/>
    </row>
    <row r="216" spans="2:6" ht="44.25" x14ac:dyDescent="0.25">
      <c r="B216" s="139" t="s">
        <v>331</v>
      </c>
      <c r="C216" s="177" t="s">
        <v>292</v>
      </c>
      <c r="D216" s="148">
        <f>D209-D210-D211-D212-D213+D214-D215</f>
        <v>0</v>
      </c>
      <c r="E216" s="148">
        <f>E209-E210-E211-E212-E213+E214-E215</f>
        <v>0</v>
      </c>
      <c r="F216" s="148">
        <f>F209-F210-F211-F212-F213+F214-F215</f>
        <v>0</v>
      </c>
    </row>
    <row r="217" spans="2:6" x14ac:dyDescent="0.25">
      <c r="B217" s="139" t="s">
        <v>332</v>
      </c>
      <c r="C217" s="179"/>
      <c r="D217" s="141"/>
      <c r="E217" s="141"/>
      <c r="F217" s="141"/>
    </row>
    <row r="218" spans="2:6" outlineLevel="1" x14ac:dyDescent="0.25">
      <c r="B218" s="143" t="s">
        <v>10</v>
      </c>
      <c r="C218" s="179" t="s">
        <v>294</v>
      </c>
      <c r="D218" s="141"/>
      <c r="E218" s="141"/>
      <c r="F218" s="141"/>
    </row>
    <row r="219" spans="2:6" outlineLevel="1" x14ac:dyDescent="0.25">
      <c r="B219" s="143" t="s">
        <v>333</v>
      </c>
      <c r="C219" s="140">
        <v>100</v>
      </c>
      <c r="D219" s="141"/>
      <c r="E219" s="141"/>
      <c r="F219" s="141"/>
    </row>
    <row r="220" spans="2:6" outlineLevel="1" x14ac:dyDescent="0.25">
      <c r="B220" s="143" t="s">
        <v>12</v>
      </c>
      <c r="C220" s="140">
        <v>110</v>
      </c>
      <c r="D220" s="141"/>
      <c r="E220" s="141"/>
      <c r="F220" s="141"/>
    </row>
    <row r="221" spans="2:6" outlineLevel="1" x14ac:dyDescent="0.25">
      <c r="B221" s="143" t="s">
        <v>13</v>
      </c>
      <c r="C221" s="140">
        <v>120</v>
      </c>
      <c r="D221" s="141"/>
      <c r="E221" s="141"/>
      <c r="F221" s="141"/>
    </row>
    <row r="222" spans="2:6" outlineLevel="1" x14ac:dyDescent="0.25">
      <c r="B222" s="162" t="s">
        <v>334</v>
      </c>
      <c r="C222" s="140">
        <v>121</v>
      </c>
      <c r="D222" s="141"/>
      <c r="E222" s="141"/>
      <c r="F222" s="141"/>
    </row>
    <row r="223" spans="2:6" outlineLevel="1" x14ac:dyDescent="0.25">
      <c r="B223" s="143" t="s">
        <v>335</v>
      </c>
      <c r="C223" s="140">
        <v>130</v>
      </c>
      <c r="D223" s="141"/>
      <c r="E223" s="141"/>
      <c r="F223" s="141"/>
    </row>
    <row r="224" spans="2:6" ht="44.25" x14ac:dyDescent="0.25">
      <c r="B224" s="139" t="s">
        <v>336</v>
      </c>
      <c r="C224" s="147">
        <v>140</v>
      </c>
      <c r="D224" s="148">
        <f>D218-D219+D220+D221+D223</f>
        <v>0</v>
      </c>
      <c r="E224" s="148">
        <f>E218-E219+E220+E221+E223</f>
        <v>0</v>
      </c>
      <c r="F224" s="148">
        <f>F218-F219+F220+F221+F223</f>
        <v>0</v>
      </c>
    </row>
    <row r="225" spans="1:7" x14ac:dyDescent="0.25">
      <c r="B225" s="139" t="s">
        <v>16</v>
      </c>
      <c r="C225" s="140"/>
      <c r="D225" s="141"/>
      <c r="E225" s="141"/>
      <c r="F225" s="141"/>
    </row>
    <row r="226" spans="1:7" outlineLevel="1" x14ac:dyDescent="0.25">
      <c r="B226" s="143" t="s">
        <v>337</v>
      </c>
      <c r="C226" s="140">
        <v>150</v>
      </c>
      <c r="D226" s="141"/>
      <c r="E226" s="141"/>
      <c r="F226" s="141"/>
    </row>
    <row r="227" spans="1:7" outlineLevel="1" x14ac:dyDescent="0.25">
      <c r="B227" s="143" t="s">
        <v>338</v>
      </c>
      <c r="C227" s="140">
        <v>160</v>
      </c>
      <c r="D227" s="141"/>
      <c r="E227" s="141"/>
      <c r="F227" s="141"/>
    </row>
    <row r="228" spans="1:7" outlineLevel="1" x14ac:dyDescent="0.25">
      <c r="B228" s="143" t="s">
        <v>18</v>
      </c>
      <c r="C228" s="140">
        <v>170</v>
      </c>
      <c r="D228" s="141"/>
      <c r="E228" s="141"/>
      <c r="F228" s="141"/>
    </row>
    <row r="229" spans="1:7" outlineLevel="1" x14ac:dyDescent="0.25">
      <c r="B229" s="162" t="s">
        <v>339</v>
      </c>
      <c r="C229" s="140">
        <v>171</v>
      </c>
      <c r="D229" s="141"/>
      <c r="E229" s="141"/>
      <c r="F229" s="141"/>
    </row>
    <row r="230" spans="1:7" outlineLevel="1" x14ac:dyDescent="0.25">
      <c r="B230" s="143" t="s">
        <v>340</v>
      </c>
      <c r="C230" s="140">
        <v>180</v>
      </c>
      <c r="D230" s="141"/>
      <c r="E230" s="141"/>
      <c r="F230" s="141"/>
    </row>
    <row r="231" spans="1:7" outlineLevel="1" x14ac:dyDescent="0.25">
      <c r="B231" s="143" t="s">
        <v>335</v>
      </c>
      <c r="C231" s="140">
        <v>190</v>
      </c>
      <c r="D231" s="141"/>
      <c r="E231" s="141"/>
      <c r="F231" s="141"/>
    </row>
    <row r="232" spans="1:7" ht="30" x14ac:dyDescent="0.25">
      <c r="B232" s="139" t="s">
        <v>341</v>
      </c>
      <c r="C232" s="147">
        <v>200</v>
      </c>
      <c r="D232" s="148">
        <f>D226-D227-D228+D230+D231</f>
        <v>0</v>
      </c>
      <c r="E232" s="148">
        <f>E226-E227-E228+E230+E231</f>
        <v>0</v>
      </c>
      <c r="F232" s="148">
        <f>F226-F227-F228+F230+F231</f>
        <v>0</v>
      </c>
    </row>
    <row r="233" spans="1:7" ht="30" x14ac:dyDescent="0.25">
      <c r="B233" s="139" t="s">
        <v>342</v>
      </c>
      <c r="C233" s="147">
        <v>210</v>
      </c>
      <c r="D233" s="148">
        <f>D216+D224+D232</f>
        <v>0</v>
      </c>
      <c r="E233" s="148">
        <f>E216+E224+E232</f>
        <v>0</v>
      </c>
      <c r="F233" s="148">
        <f>F216+F224+F232</f>
        <v>0</v>
      </c>
    </row>
    <row r="234" spans="1:7" x14ac:dyDescent="0.25">
      <c r="B234" s="143" t="s">
        <v>343</v>
      </c>
      <c r="C234" s="140">
        <v>220</v>
      </c>
      <c r="D234" s="141"/>
      <c r="E234" s="141"/>
      <c r="F234" s="141"/>
    </row>
    <row r="235" spans="1:7" ht="28.5" x14ac:dyDescent="0.25">
      <c r="B235" s="139" t="s">
        <v>42</v>
      </c>
      <c r="C235" s="147">
        <v>230</v>
      </c>
      <c r="D235" s="148"/>
      <c r="E235" s="148"/>
      <c r="F235" s="148"/>
    </row>
    <row r="236" spans="1:7" ht="29.25" x14ac:dyDescent="0.25">
      <c r="B236" s="139" t="s">
        <v>344</v>
      </c>
      <c r="C236" s="147">
        <v>240</v>
      </c>
      <c r="D236" s="148">
        <f>D233+D234+D235</f>
        <v>0</v>
      </c>
      <c r="E236" s="148">
        <f>E233+E234+E235</f>
        <v>0</v>
      </c>
      <c r="F236" s="148">
        <f>F233+F234+F235</f>
        <v>0</v>
      </c>
    </row>
    <row r="238" spans="1:7" x14ac:dyDescent="0.25">
      <c r="A238" s="180"/>
      <c r="B238" s="181" t="s">
        <v>345</v>
      </c>
      <c r="C238" s="181"/>
      <c r="D238" s="181"/>
      <c r="E238" s="181"/>
      <c r="F238" s="181"/>
      <c r="G238" s="180"/>
    </row>
    <row r="239" spans="1:7" x14ac:dyDescent="0.25">
      <c r="B239" s="182"/>
      <c r="C239" s="182"/>
      <c r="D239" s="182"/>
      <c r="E239" s="182"/>
      <c r="F239" s="182"/>
    </row>
    <row r="240" spans="1:7" s="185" customFormat="1" ht="61.5" customHeight="1" x14ac:dyDescent="0.25">
      <c r="A240" s="183" t="s">
        <v>61</v>
      </c>
      <c r="B240" s="184" t="s">
        <v>24</v>
      </c>
      <c r="C240" s="184" t="s">
        <v>346</v>
      </c>
      <c r="D240" s="184" t="s">
        <v>347</v>
      </c>
      <c r="E240" s="184" t="s">
        <v>348</v>
      </c>
      <c r="F240" s="184" t="s">
        <v>349</v>
      </c>
      <c r="G240" s="184" t="s">
        <v>350</v>
      </c>
    </row>
    <row r="241" spans="1:7" x14ac:dyDescent="0.25">
      <c r="A241" s="186">
        <v>1</v>
      </c>
      <c r="B241" s="186">
        <v>2</v>
      </c>
      <c r="C241" s="186">
        <v>3</v>
      </c>
      <c r="D241" s="186">
        <v>4</v>
      </c>
      <c r="E241" s="186">
        <v>5</v>
      </c>
      <c r="F241" s="186">
        <v>6</v>
      </c>
      <c r="G241" s="186">
        <v>7</v>
      </c>
    </row>
    <row r="242" spans="1:7" x14ac:dyDescent="0.25">
      <c r="A242" s="187" t="s">
        <v>351</v>
      </c>
      <c r="B242" s="187" t="s">
        <v>352</v>
      </c>
      <c r="C242" s="188"/>
      <c r="D242" s="189"/>
      <c r="E242" s="189"/>
      <c r="F242" s="189"/>
      <c r="G242" s="189"/>
    </row>
    <row r="243" spans="1:7" x14ac:dyDescent="0.25">
      <c r="A243" s="190"/>
      <c r="B243" s="190" t="s">
        <v>353</v>
      </c>
      <c r="C243" s="191" t="s">
        <v>253</v>
      </c>
      <c r="D243" s="189"/>
      <c r="E243" s="189"/>
      <c r="F243" s="189"/>
      <c r="G243" s="189">
        <f>D243+E243-F243</f>
        <v>0</v>
      </c>
    </row>
    <row r="244" spans="1:7" x14ac:dyDescent="0.25">
      <c r="A244" s="190"/>
      <c r="B244" s="190" t="s">
        <v>354</v>
      </c>
      <c r="C244" s="191" t="s">
        <v>267</v>
      </c>
      <c r="D244" s="189"/>
      <c r="E244" s="189"/>
      <c r="F244" s="189"/>
      <c r="G244" s="189">
        <f>D244+E244-F244</f>
        <v>0</v>
      </c>
    </row>
    <row r="245" spans="1:7" x14ac:dyDescent="0.25">
      <c r="A245" s="190"/>
      <c r="B245" s="190" t="s">
        <v>355</v>
      </c>
      <c r="C245" s="191" t="s">
        <v>282</v>
      </c>
      <c r="D245" s="189"/>
      <c r="E245" s="189"/>
      <c r="F245" s="189"/>
      <c r="G245" s="189">
        <f>D245+E245-F245</f>
        <v>0</v>
      </c>
    </row>
    <row r="246" spans="1:7" x14ac:dyDescent="0.25">
      <c r="A246" s="190"/>
      <c r="B246" s="190" t="s">
        <v>356</v>
      </c>
      <c r="C246" s="191" t="s">
        <v>284</v>
      </c>
      <c r="D246" s="189"/>
      <c r="E246" s="189"/>
      <c r="F246" s="189"/>
      <c r="G246" s="189">
        <f>D246+E246-F246</f>
        <v>0</v>
      </c>
    </row>
    <row r="247" spans="1:7" x14ac:dyDescent="0.25">
      <c r="A247" s="190"/>
      <c r="B247" s="190" t="s">
        <v>357</v>
      </c>
      <c r="C247" s="191" t="s">
        <v>286</v>
      </c>
      <c r="D247" s="189"/>
      <c r="E247" s="189"/>
      <c r="F247" s="189"/>
      <c r="G247" s="189">
        <f>D247+E247-F247</f>
        <v>0</v>
      </c>
    </row>
    <row r="248" spans="1:7" ht="29.25" x14ac:dyDescent="0.25">
      <c r="A248" s="187"/>
      <c r="B248" s="187" t="s">
        <v>358</v>
      </c>
      <c r="C248" s="188" t="s">
        <v>288</v>
      </c>
      <c r="D248" s="192">
        <f>SUM(D243:D247)</f>
        <v>0</v>
      </c>
      <c r="E248" s="192">
        <f>SUM(E243:E247)</f>
        <v>0</v>
      </c>
      <c r="F248" s="192">
        <f>SUM(F243:F247)</f>
        <v>0</v>
      </c>
      <c r="G248" s="192">
        <f>SUM(G243:G247)</f>
        <v>0</v>
      </c>
    </row>
    <row r="249" spans="1:7" ht="15" customHeight="1" x14ac:dyDescent="0.25">
      <c r="A249" s="187" t="s">
        <v>359</v>
      </c>
      <c r="B249" s="187" t="s">
        <v>360</v>
      </c>
      <c r="C249" s="188" t="s">
        <v>290</v>
      </c>
      <c r="D249" s="192"/>
      <c r="E249" s="192"/>
      <c r="F249" s="192"/>
      <c r="G249" s="192"/>
    </row>
    <row r="250" spans="1:7" ht="14.25" customHeight="1" x14ac:dyDescent="0.25">
      <c r="A250" s="187" t="s">
        <v>361</v>
      </c>
      <c r="B250" s="187" t="s">
        <v>362</v>
      </c>
      <c r="C250" s="188"/>
      <c r="D250" s="189"/>
      <c r="E250" s="189"/>
      <c r="F250" s="189"/>
      <c r="G250" s="189"/>
    </row>
    <row r="251" spans="1:7" x14ac:dyDescent="0.25">
      <c r="A251" s="190"/>
      <c r="B251" s="190" t="s">
        <v>363</v>
      </c>
      <c r="C251" s="191" t="s">
        <v>292</v>
      </c>
      <c r="D251" s="189"/>
      <c r="E251" s="189"/>
      <c r="F251" s="189"/>
      <c r="G251" s="189">
        <f>D251+E251-F251</f>
        <v>0</v>
      </c>
    </row>
    <row r="252" spans="1:7" x14ac:dyDescent="0.25">
      <c r="A252" s="190"/>
      <c r="B252" s="190" t="s">
        <v>364</v>
      </c>
      <c r="C252" s="191" t="s">
        <v>294</v>
      </c>
      <c r="D252" s="189"/>
      <c r="E252" s="189"/>
      <c r="F252" s="189"/>
      <c r="G252" s="189">
        <f>D252+E252-F252</f>
        <v>0</v>
      </c>
    </row>
    <row r="253" spans="1:7" x14ac:dyDescent="0.25">
      <c r="A253" s="190"/>
      <c r="B253" s="190" t="s">
        <v>365</v>
      </c>
      <c r="C253" s="191" t="s">
        <v>366</v>
      </c>
      <c r="D253" s="189"/>
      <c r="E253" s="189"/>
      <c r="F253" s="189"/>
      <c r="G253" s="189">
        <f>D253+E253-F253</f>
        <v>0</v>
      </c>
    </row>
    <row r="254" spans="1:7" ht="29.25" x14ac:dyDescent="0.25">
      <c r="A254" s="187"/>
      <c r="B254" s="130" t="s">
        <v>367</v>
      </c>
      <c r="C254" s="188" t="s">
        <v>368</v>
      </c>
      <c r="D254" s="192">
        <f>SUM(D251:D253)</f>
        <v>0</v>
      </c>
      <c r="E254" s="192">
        <f>SUM(E251:E253)</f>
        <v>0</v>
      </c>
      <c r="F254" s="192">
        <f>SUM(F251:F253)</f>
        <v>0</v>
      </c>
      <c r="G254" s="192">
        <f>SUM(G251:G253)</f>
        <v>0</v>
      </c>
    </row>
    <row r="255" spans="1:7" ht="15.75" customHeight="1" x14ac:dyDescent="0.25">
      <c r="A255" s="187" t="s">
        <v>369</v>
      </c>
      <c r="B255" s="187" t="s">
        <v>370</v>
      </c>
      <c r="C255" s="188"/>
      <c r="D255" s="189"/>
      <c r="E255" s="189"/>
      <c r="F255" s="189"/>
      <c r="G255" s="189"/>
    </row>
    <row r="256" spans="1:7" x14ac:dyDescent="0.25">
      <c r="A256" s="190"/>
      <c r="B256" s="190" t="s">
        <v>371</v>
      </c>
      <c r="C256" s="191" t="s">
        <v>372</v>
      </c>
      <c r="D256" s="189"/>
      <c r="E256" s="189"/>
      <c r="F256" s="189"/>
      <c r="G256" s="189">
        <f>D256+E256-F256</f>
        <v>0</v>
      </c>
    </row>
    <row r="257" spans="1:7" ht="30" x14ac:dyDescent="0.25">
      <c r="A257" s="190"/>
      <c r="B257" s="190" t="s">
        <v>373</v>
      </c>
      <c r="C257" s="191" t="s">
        <v>374</v>
      </c>
      <c r="D257" s="189"/>
      <c r="E257" s="189"/>
      <c r="F257" s="189"/>
      <c r="G257" s="189">
        <f>D257+E257-F257</f>
        <v>0</v>
      </c>
    </row>
    <row r="258" spans="1:7" x14ac:dyDescent="0.25">
      <c r="A258" s="190"/>
      <c r="B258" s="190" t="s">
        <v>375</v>
      </c>
      <c r="C258" s="191" t="s">
        <v>376</v>
      </c>
      <c r="D258" s="189"/>
      <c r="E258" s="189"/>
      <c r="F258" s="189"/>
      <c r="G258" s="189">
        <f>D258+E258-F258</f>
        <v>0</v>
      </c>
    </row>
    <row r="259" spans="1:7" x14ac:dyDescent="0.25">
      <c r="A259" s="190"/>
      <c r="B259" s="190" t="s">
        <v>377</v>
      </c>
      <c r="C259" s="191" t="s">
        <v>378</v>
      </c>
      <c r="D259" s="189"/>
      <c r="E259" s="189"/>
      <c r="F259" s="189"/>
      <c r="G259" s="189">
        <f>D259+E259-F259</f>
        <v>0</v>
      </c>
    </row>
    <row r="260" spans="1:7" ht="29.25" x14ac:dyDescent="0.25">
      <c r="A260" s="187"/>
      <c r="B260" s="187" t="s">
        <v>379</v>
      </c>
      <c r="C260" s="188"/>
      <c r="D260" s="192">
        <f>SUM(D256:D259)</f>
        <v>0</v>
      </c>
      <c r="E260" s="192">
        <f>SUM(E256:E259)</f>
        <v>0</v>
      </c>
      <c r="F260" s="192">
        <f>SUM(F256:F259)</f>
        <v>0</v>
      </c>
      <c r="G260" s="192">
        <f>SUM(G256:G259)</f>
        <v>0</v>
      </c>
    </row>
    <row r="261" spans="1:7" x14ac:dyDescent="0.25">
      <c r="A261" s="187" t="s">
        <v>380</v>
      </c>
      <c r="B261" s="129" t="s">
        <v>381</v>
      </c>
      <c r="C261" s="188" t="s">
        <v>382</v>
      </c>
      <c r="D261" s="192"/>
      <c r="E261" s="192"/>
      <c r="F261" s="192"/>
      <c r="G261" s="192"/>
    </row>
    <row r="262" spans="1:7" x14ac:dyDescent="0.25">
      <c r="A262" s="187" t="s">
        <v>383</v>
      </c>
      <c r="B262" s="187" t="s">
        <v>384</v>
      </c>
      <c r="C262" s="188" t="s">
        <v>385</v>
      </c>
      <c r="D262" s="192"/>
      <c r="E262" s="192"/>
      <c r="F262" s="192"/>
      <c r="G262" s="192"/>
    </row>
    <row r="263" spans="1:7" ht="29.25" x14ac:dyDescent="0.25">
      <c r="A263" s="187"/>
      <c r="B263" s="187" t="s">
        <v>386</v>
      </c>
      <c r="C263" s="191" t="s">
        <v>387</v>
      </c>
      <c r="D263" s="192">
        <f>D248+D249+D254+D260+D261+D262</f>
        <v>0</v>
      </c>
      <c r="E263" s="192">
        <f>E248+E249+E254+E260+E261+E262</f>
        <v>0</v>
      </c>
      <c r="F263" s="192">
        <f>F248+F249+F254+F260+F261+F262</f>
        <v>0</v>
      </c>
      <c r="G263" s="192">
        <f>G248+G249+G254+G260+G261+G262</f>
        <v>0</v>
      </c>
    </row>
    <row r="264" spans="1:7" x14ac:dyDescent="0.25">
      <c r="B264" s="126"/>
      <c r="D264" s="193">
        <f>D263-D106</f>
        <v>0</v>
      </c>
      <c r="E264" s="193">
        <f t="shared" ref="E264" si="2">E263-E106</f>
        <v>0</v>
      </c>
      <c r="F264" s="193">
        <f>F263-F106</f>
        <v>0</v>
      </c>
      <c r="G264" s="193">
        <f>G263-E106</f>
        <v>0</v>
      </c>
    </row>
    <row r="267" spans="1:7" x14ac:dyDescent="0.25">
      <c r="A267" s="170" t="s">
        <v>76</v>
      </c>
      <c r="B267" s="194"/>
      <c r="C267" s="180"/>
      <c r="D267" s="195"/>
      <c r="E267" s="195"/>
      <c r="F267" s="180"/>
      <c r="G267" s="180"/>
    </row>
    <row r="268" spans="1:7" x14ac:dyDescent="0.25">
      <c r="A268" s="172"/>
      <c r="B268" s="196"/>
    </row>
    <row r="269" spans="1:7" s="169" customFormat="1" ht="15" customHeight="1" x14ac:dyDescent="0.25">
      <c r="A269" s="478" t="s">
        <v>61</v>
      </c>
      <c r="B269" s="475" t="s">
        <v>24</v>
      </c>
      <c r="C269" s="475" t="s">
        <v>326</v>
      </c>
      <c r="D269" s="136">
        <f>D$5</f>
        <v>2023</v>
      </c>
      <c r="E269" s="136">
        <f>E$5</f>
        <v>2024</v>
      </c>
      <c r="F269" s="136" t="str">
        <f>F$5</f>
        <v>anul în curs</v>
      </c>
    </row>
    <row r="270" spans="1:7" s="169" customFormat="1" ht="23.25" customHeight="1" x14ac:dyDescent="0.25">
      <c r="A270" s="479"/>
      <c r="B270" s="476"/>
      <c r="C270" s="476"/>
      <c r="D270" s="174">
        <f t="shared" ref="D270:F270" si="3">D$6</f>
        <v>0</v>
      </c>
      <c r="E270" s="174">
        <f t="shared" si="3"/>
        <v>0</v>
      </c>
      <c r="F270" s="136">
        <f t="shared" si="3"/>
        <v>0</v>
      </c>
    </row>
    <row r="271" spans="1:7" ht="30" x14ac:dyDescent="0.25">
      <c r="A271" s="140">
        <v>1</v>
      </c>
      <c r="B271" s="190" t="s">
        <v>388</v>
      </c>
      <c r="C271" s="197"/>
      <c r="D271" s="198"/>
      <c r="E271" s="198"/>
      <c r="F271" s="198"/>
      <c r="G271" s="199"/>
    </row>
    <row r="272" spans="1:7" ht="16.5" customHeight="1" x14ac:dyDescent="0.25">
      <c r="A272" s="140" t="s">
        <v>389</v>
      </c>
      <c r="B272" s="200" t="s">
        <v>69</v>
      </c>
      <c r="C272" s="201"/>
      <c r="D272" s="202"/>
      <c r="E272" s="202"/>
      <c r="F272" s="202"/>
      <c r="G272" s="199"/>
    </row>
    <row r="273" spans="1:7" ht="15.75" customHeight="1" x14ac:dyDescent="0.25">
      <c r="A273" s="140" t="s">
        <v>390</v>
      </c>
      <c r="B273" s="200" t="s">
        <v>70</v>
      </c>
      <c r="C273" s="201"/>
      <c r="D273" s="202"/>
      <c r="E273" s="202"/>
      <c r="F273" s="202"/>
      <c r="G273" s="203"/>
    </row>
    <row r="274" spans="1:7" ht="38.25" customHeight="1" x14ac:dyDescent="0.25">
      <c r="A274" s="140">
        <v>2</v>
      </c>
      <c r="B274" s="190" t="s">
        <v>64</v>
      </c>
      <c r="C274" s="197"/>
      <c r="D274" s="198"/>
      <c r="E274" s="198"/>
      <c r="F274" s="198"/>
      <c r="G274" s="473" t="s">
        <v>391</v>
      </c>
    </row>
    <row r="275" spans="1:7" ht="36.75" customHeight="1" x14ac:dyDescent="0.25">
      <c r="A275" s="140">
        <v>3</v>
      </c>
      <c r="B275" s="190" t="s">
        <v>46</v>
      </c>
      <c r="C275" s="197"/>
      <c r="D275" s="198"/>
      <c r="E275" s="198"/>
      <c r="F275" s="198"/>
      <c r="G275" s="473"/>
    </row>
    <row r="276" spans="1:7" ht="24.75" customHeight="1" x14ac:dyDescent="0.25">
      <c r="A276" s="140">
        <v>4</v>
      </c>
      <c r="B276" s="190" t="s">
        <v>72</v>
      </c>
      <c r="C276" s="197"/>
      <c r="D276" s="198"/>
      <c r="E276" s="198"/>
      <c r="F276" s="198"/>
      <c r="G276" s="204" t="s">
        <v>392</v>
      </c>
    </row>
    <row r="277" spans="1:7" ht="25.5" customHeight="1" x14ac:dyDescent="0.25">
      <c r="F277" s="128"/>
    </row>
    <row r="278" spans="1:7" ht="19.5" customHeight="1" x14ac:dyDescent="0.25">
      <c r="A278" s="170" t="s">
        <v>393</v>
      </c>
      <c r="B278" s="194"/>
      <c r="C278" s="180"/>
      <c r="D278" s="195"/>
      <c r="E278" s="195"/>
      <c r="F278" s="195"/>
      <c r="G278" s="180"/>
    </row>
    <row r="279" spans="1:7" ht="9" customHeight="1" x14ac:dyDescent="0.25">
      <c r="A279" s="172"/>
      <c r="B279" s="196"/>
      <c r="F279" s="128"/>
    </row>
    <row r="280" spans="1:7" s="169" customFormat="1" ht="15" customHeight="1" x14ac:dyDescent="0.25">
      <c r="A280" s="478" t="s">
        <v>61</v>
      </c>
      <c r="B280" s="475" t="s">
        <v>24</v>
      </c>
      <c r="C280" s="475" t="s">
        <v>326</v>
      </c>
      <c r="D280" s="136">
        <f>D$5</f>
        <v>2023</v>
      </c>
      <c r="E280" s="136">
        <f>E$5</f>
        <v>2024</v>
      </c>
      <c r="F280" s="136" t="str">
        <f>F$5</f>
        <v>anul în curs</v>
      </c>
    </row>
    <row r="281" spans="1:7" s="169" customFormat="1" ht="21" customHeight="1" x14ac:dyDescent="0.25">
      <c r="A281" s="479"/>
      <c r="B281" s="476"/>
      <c r="C281" s="476"/>
      <c r="D281" s="174">
        <f t="shared" ref="D281:F281" si="4">D$6</f>
        <v>0</v>
      </c>
      <c r="E281" s="174">
        <f t="shared" si="4"/>
        <v>0</v>
      </c>
      <c r="F281" s="136">
        <f t="shared" si="4"/>
        <v>0</v>
      </c>
    </row>
    <row r="282" spans="1:7" ht="29.25" customHeight="1" x14ac:dyDescent="0.25">
      <c r="A282" s="197">
        <v>1</v>
      </c>
      <c r="B282" s="143" t="s">
        <v>394</v>
      </c>
      <c r="C282" s="197"/>
      <c r="D282" s="198"/>
      <c r="E282" s="198"/>
      <c r="F282" s="198"/>
    </row>
    <row r="283" spans="1:7" ht="30.75" customHeight="1" x14ac:dyDescent="0.25">
      <c r="A283" s="197">
        <v>2</v>
      </c>
      <c r="B283" s="143" t="s">
        <v>395</v>
      </c>
      <c r="C283" s="197"/>
      <c r="D283" s="198"/>
      <c r="E283" s="198"/>
      <c r="F283" s="198"/>
    </row>
    <row r="284" spans="1:7" ht="28.5" x14ac:dyDescent="0.25">
      <c r="A284" s="205"/>
      <c r="B284" s="139" t="s">
        <v>396</v>
      </c>
      <c r="C284" s="205"/>
      <c r="D284" s="206">
        <f>SUM(D282:D283)</f>
        <v>0</v>
      </c>
      <c r="E284" s="206">
        <f>SUM(E282:E283)</f>
        <v>0</v>
      </c>
      <c r="F284" s="206">
        <f>SUM(F282:F283)</f>
        <v>0</v>
      </c>
    </row>
    <row r="285" spans="1:7" ht="14.25" customHeight="1" x14ac:dyDescent="0.25"/>
    <row r="286" spans="1:7" ht="19.5" hidden="1" customHeight="1" x14ac:dyDescent="0.25">
      <c r="A286" s="170" t="s">
        <v>74</v>
      </c>
      <c r="B286" s="194"/>
      <c r="C286" s="180"/>
      <c r="D286" s="195"/>
      <c r="E286" s="195"/>
      <c r="F286" s="195"/>
      <c r="G286" s="180"/>
    </row>
    <row r="287" spans="1:7" ht="27" hidden="1" customHeight="1" x14ac:dyDescent="0.25">
      <c r="A287" s="197"/>
      <c r="B287" s="143" t="s">
        <v>397</v>
      </c>
      <c r="C287" s="197"/>
      <c r="D287" s="198"/>
      <c r="E287" s="198"/>
      <c r="F287" s="198"/>
    </row>
    <row r="288" spans="1:7" ht="27" hidden="1" customHeight="1" x14ac:dyDescent="0.25">
      <c r="A288" s="197"/>
      <c r="B288" s="143" t="s">
        <v>75</v>
      </c>
      <c r="C288" s="197"/>
      <c r="D288" s="207">
        <f>IF(D287=0,0,D287/D$154)</f>
        <v>0</v>
      </c>
      <c r="E288" s="207">
        <f>IF(E287=0,0,E287/E$154)</f>
        <v>0</v>
      </c>
      <c r="F288" s="207">
        <f>IF(F287=0,0,F287/F$154)</f>
        <v>0</v>
      </c>
    </row>
    <row r="290" spans="1:7" ht="19.5" customHeight="1" x14ac:dyDescent="0.25">
      <c r="A290" s="170" t="s">
        <v>73</v>
      </c>
      <c r="B290" s="194"/>
      <c r="C290" s="180"/>
      <c r="D290" s="195"/>
      <c r="E290" s="195"/>
      <c r="F290" s="195"/>
      <c r="G290" s="180"/>
    </row>
    <row r="291" spans="1:7" ht="27" customHeight="1" x14ac:dyDescent="0.25">
      <c r="A291" s="197"/>
      <c r="B291" s="143" t="s">
        <v>80</v>
      </c>
      <c r="C291" s="197"/>
      <c r="D291" s="198"/>
      <c r="E291" s="198"/>
      <c r="F291" s="198"/>
    </row>
  </sheetData>
  <mergeCells count="15">
    <mergeCell ref="A280:A281"/>
    <mergeCell ref="B280:B281"/>
    <mergeCell ref="C280:C281"/>
    <mergeCell ref="B205:B206"/>
    <mergeCell ref="C205:C206"/>
    <mergeCell ref="A269:A270"/>
    <mergeCell ref="B269:B270"/>
    <mergeCell ref="C269:C270"/>
    <mergeCell ref="G274:G275"/>
    <mergeCell ref="C2:E2"/>
    <mergeCell ref="A5:A6"/>
    <mergeCell ref="B5:B6"/>
    <mergeCell ref="C5:C6"/>
    <mergeCell ref="B151:B152"/>
    <mergeCell ref="C151:C152"/>
  </mergeCells>
  <hyperlinks>
    <hyperlink ref="G276" r:id="rId1" xr:uid="{6CC270D0-2621-4CC7-A321-71A58EB79C55}"/>
  </hyperlinks>
  <pageMargins left="0.49" right="0.31" top="0.41" bottom="0.51" header="0.3" footer="0.2"/>
  <pageSetup paperSize="9" fitToHeight="0" orientation="portrait"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ADB9-4C18-4F38-8ECC-293D31B8AFA8}">
  <sheetPr>
    <tabColor rgb="FFFFFF00"/>
    <pageSetUpPr autoPageBreaks="0" fitToPage="1"/>
  </sheetPr>
  <dimension ref="A1:J79"/>
  <sheetViews>
    <sheetView zoomScale="120" zoomScaleNormal="120" workbookViewId="0">
      <pane xSplit="2" ySplit="4" topLeftCell="C5" activePane="bottomRight" state="frozen"/>
      <selection activeCell="D36" sqref="D36:F38"/>
      <selection pane="topRight" activeCell="D36" sqref="D36:F38"/>
      <selection pane="bottomLeft" activeCell="D36" sqref="D36:F38"/>
      <selection pane="bottomRight" activeCell="G69" sqref="G69"/>
    </sheetView>
  </sheetViews>
  <sheetFormatPr defaultColWidth="9.140625" defaultRowHeight="12.75" outlineLevelRow="1" x14ac:dyDescent="0.2"/>
  <cols>
    <col min="1" max="1" width="4" style="208" bestFit="1" customWidth="1"/>
    <col min="2" max="2" width="31.140625" style="208" customWidth="1"/>
    <col min="3" max="3" width="19" style="208" customWidth="1"/>
    <col min="4" max="6" width="12.42578125" style="208" customWidth="1"/>
    <col min="7" max="7" width="16.7109375" style="209" customWidth="1"/>
    <col min="8" max="8" width="64" style="210" customWidth="1"/>
    <col min="9" max="9" width="8.5703125" style="208" customWidth="1"/>
    <col min="10" max="10" width="6.7109375" style="208" customWidth="1"/>
    <col min="11" max="16384" width="9.140625" style="208"/>
  </cols>
  <sheetData>
    <row r="1" spans="1:9" ht="15" customHeight="1" x14ac:dyDescent="0.2">
      <c r="A1" s="480"/>
      <c r="B1" s="480"/>
      <c r="C1" s="480"/>
    </row>
    <row r="2" spans="1:9" ht="21.75" customHeight="1" x14ac:dyDescent="0.2">
      <c r="A2" s="211" t="s">
        <v>398</v>
      </c>
      <c r="B2" s="211"/>
      <c r="C2" s="211">
        <f>'Situatii finan.-simple+complete'!C2</f>
        <v>0</v>
      </c>
      <c r="H2" s="212" t="s">
        <v>399</v>
      </c>
    </row>
    <row r="3" spans="1:9" ht="13.5" customHeight="1" x14ac:dyDescent="0.2">
      <c r="A3" s="481"/>
      <c r="B3" s="481"/>
      <c r="C3" s="481"/>
    </row>
    <row r="4" spans="1:9" ht="21" customHeight="1" x14ac:dyDescent="0.2">
      <c r="A4" s="213" t="s">
        <v>61</v>
      </c>
      <c r="B4" s="213" t="s">
        <v>24</v>
      </c>
      <c r="C4" s="213" t="s">
        <v>400</v>
      </c>
      <c r="D4" s="214">
        <f>'Situatii finan.-simple+complete'!D5</f>
        <v>2023</v>
      </c>
      <c r="E4" s="214">
        <f>'Situatii finan.-simple+complete'!E5</f>
        <v>2024</v>
      </c>
      <c r="F4" s="214" t="str">
        <f>'Situatii finan.-simple+complete'!F5</f>
        <v>anul în curs</v>
      </c>
      <c r="G4" s="215" t="s">
        <v>401</v>
      </c>
      <c r="H4" s="216" t="s">
        <v>402</v>
      </c>
    </row>
    <row r="5" spans="1:9" x14ac:dyDescent="0.2">
      <c r="A5" s="217"/>
      <c r="B5" s="217"/>
      <c r="C5" s="217"/>
      <c r="D5" s="218"/>
      <c r="E5" s="218"/>
      <c r="F5" s="218"/>
      <c r="G5" s="219"/>
      <c r="H5" s="220"/>
    </row>
    <row r="6" spans="1:9" x14ac:dyDescent="0.2">
      <c r="A6" s="221" t="s">
        <v>403</v>
      </c>
      <c r="B6" s="213"/>
      <c r="C6" s="213"/>
      <c r="D6" s="222"/>
      <c r="E6" s="222"/>
      <c r="F6" s="222"/>
      <c r="G6" s="223"/>
      <c r="H6" s="216"/>
    </row>
    <row r="7" spans="1:9" s="229" customFormat="1" ht="24" outlineLevel="1" x14ac:dyDescent="0.25">
      <c r="A7" s="224">
        <v>1</v>
      </c>
      <c r="B7" s="225" t="s">
        <v>404</v>
      </c>
      <c r="C7" s="226" t="s">
        <v>405</v>
      </c>
      <c r="D7" s="227" t="e">
        <f>'Situatii finan.-simple+complete'!D53/'Situatii finan.-simple+complete'!D83</f>
        <v>#DIV/0!</v>
      </c>
      <c r="E7" s="227" t="e">
        <f>'Situatii finan.-simple+complete'!E53/'Situatii finan.-simple+complete'!E83</f>
        <v>#DIV/0!</v>
      </c>
      <c r="F7" s="227" t="e">
        <f>'Situatii finan.-simple+complete'!F53/'Situatii finan.-simple+complete'!F83</f>
        <v>#DIV/0!</v>
      </c>
      <c r="G7" s="228"/>
      <c r="H7" s="225" t="s">
        <v>406</v>
      </c>
    </row>
    <row r="8" spans="1:9" s="229" customFormat="1" ht="24" outlineLevel="1" x14ac:dyDescent="0.25">
      <c r="A8" s="224">
        <v>2</v>
      </c>
      <c r="B8" s="225" t="s">
        <v>407</v>
      </c>
      <c r="C8" s="226" t="s">
        <v>408</v>
      </c>
      <c r="D8" s="227" t="e">
        <f>'Situatii finan.-simple+complete'!D82/'Situatii finan.-simple+complete'!D83</f>
        <v>#DIV/0!</v>
      </c>
      <c r="E8" s="227" t="e">
        <f>'Situatii finan.-simple+complete'!E82/'Situatii finan.-simple+complete'!E83</f>
        <v>#DIV/0!</v>
      </c>
      <c r="F8" s="227" t="e">
        <f>'Situatii finan.-simple+complete'!F82/'Situatii finan.-simple+complete'!F83</f>
        <v>#DIV/0!</v>
      </c>
      <c r="G8" s="228"/>
      <c r="H8" s="225" t="s">
        <v>409</v>
      </c>
    </row>
    <row r="9" spans="1:9" s="229" customFormat="1" ht="36" outlineLevel="1" x14ac:dyDescent="0.25">
      <c r="A9" s="224">
        <v>3</v>
      </c>
      <c r="B9" s="225" t="s">
        <v>410</v>
      </c>
      <c r="C9" s="226" t="s">
        <v>411</v>
      </c>
      <c r="D9" s="227" t="e">
        <f>('Situatii finan.-simple+complete'!D52+'Situatii finan.-simple+complete'!D71)/'Situatii finan.-simple+complete'!D83</f>
        <v>#DIV/0!</v>
      </c>
      <c r="E9" s="227" t="e">
        <f>('Situatii finan.-simple+complete'!E52+'Situatii finan.-simple+complete'!E71)/'Situatii finan.-simple+complete'!E83</f>
        <v>#DIV/0!</v>
      </c>
      <c r="F9" s="227" t="e">
        <f>('Situatii finan.-simple+complete'!F52+'Situatii finan.-simple+complete'!F71)/'Situatii finan.-simple+complete'!F83</f>
        <v>#DIV/0!</v>
      </c>
      <c r="G9" s="228"/>
      <c r="H9" s="225" t="s">
        <v>412</v>
      </c>
    </row>
    <row r="10" spans="1:9" s="229" customFormat="1" ht="36" outlineLevel="1" x14ac:dyDescent="0.25">
      <c r="A10" s="224">
        <v>4</v>
      </c>
      <c r="B10" s="225" t="s">
        <v>413</v>
      </c>
      <c r="C10" s="230" t="s">
        <v>414</v>
      </c>
      <c r="D10" s="227" t="e">
        <f>'Situatii finan.-simple+complete'!D81/'Situatii finan.-simple+complete'!D83</f>
        <v>#DIV/0!</v>
      </c>
      <c r="E10" s="227" t="e">
        <f>'Situatii finan.-simple+complete'!E81/'Situatii finan.-simple+complete'!E83</f>
        <v>#DIV/0!</v>
      </c>
      <c r="F10" s="227" t="e">
        <f>'Situatii finan.-simple+complete'!F81/'Situatii finan.-simple+complete'!F83</f>
        <v>#DIV/0!</v>
      </c>
      <c r="G10" s="228"/>
      <c r="H10" s="225" t="s">
        <v>415</v>
      </c>
    </row>
    <row r="11" spans="1:9" s="229" customFormat="1" ht="24" outlineLevel="1" x14ac:dyDescent="0.25">
      <c r="A11" s="224">
        <v>5</v>
      </c>
      <c r="B11" s="225" t="s">
        <v>416</v>
      </c>
      <c r="C11" s="226" t="s">
        <v>417</v>
      </c>
      <c r="D11" s="227" t="e">
        <f>'Situatii finan.-simple+complete'!D61/'Situatii finan.-simple+complete'!D83</f>
        <v>#DIV/0!</v>
      </c>
      <c r="E11" s="227" t="e">
        <f>'Situatii finan.-simple+complete'!E61/'Situatii finan.-simple+complete'!E83</f>
        <v>#DIV/0!</v>
      </c>
      <c r="F11" s="227" t="e">
        <f>'Situatii finan.-simple+complete'!F61/'Situatii finan.-simple+complete'!F83</f>
        <v>#DIV/0!</v>
      </c>
      <c r="G11" s="228"/>
      <c r="H11" s="225" t="s">
        <v>418</v>
      </c>
    </row>
    <row r="12" spans="1:9" s="229" customFormat="1" ht="60" outlineLevel="1" x14ac:dyDescent="0.25">
      <c r="A12" s="224">
        <v>6</v>
      </c>
      <c r="B12" s="225" t="s">
        <v>419</v>
      </c>
      <c r="C12" s="226" t="s">
        <v>420</v>
      </c>
      <c r="D12" s="231" t="e">
        <f>('Situatii finan.-simple+complete'!D106)/'Situatii finan.-simple+complete'!D146</f>
        <v>#DIV/0!</v>
      </c>
      <c r="E12" s="231" t="e">
        <f>('Situatii finan.-simple+complete'!E106)/'Situatii finan.-simple+complete'!E146</f>
        <v>#DIV/0!</v>
      </c>
      <c r="F12" s="231" t="e">
        <f>('Situatii finan.-simple+complete'!F106)/'Situatii finan.-simple+complete'!F146</f>
        <v>#DIV/0!</v>
      </c>
      <c r="G12" s="232" t="s">
        <v>421</v>
      </c>
      <c r="H12" s="225" t="s">
        <v>422</v>
      </c>
    </row>
    <row r="13" spans="1:9" s="229" customFormat="1" ht="48" outlineLevel="1" x14ac:dyDescent="0.25">
      <c r="A13" s="224">
        <v>7</v>
      </c>
      <c r="B13" s="225" t="s">
        <v>423</v>
      </c>
      <c r="C13" s="226" t="s">
        <v>424</v>
      </c>
      <c r="D13" s="231" t="e">
        <f>('Situatii finan.-simple+complete'!D121+'Situatii finan.-simple+complete'!D139)/'Situatii finan.-simple+complete'!D146</f>
        <v>#DIV/0!</v>
      </c>
      <c r="E13" s="231" t="e">
        <f>('Situatii finan.-simple+complete'!E121+'Situatii finan.-simple+complete'!E139)/'Situatii finan.-simple+complete'!E146</f>
        <v>#DIV/0!</v>
      </c>
      <c r="F13" s="231" t="e">
        <f>('Situatii finan.-simple+complete'!F121+'Situatii finan.-simple+complete'!F139)/'Situatii finan.-simple+complete'!F146</f>
        <v>#DIV/0!</v>
      </c>
      <c r="G13" s="232" t="s">
        <v>425</v>
      </c>
      <c r="H13" s="225" t="s">
        <v>426</v>
      </c>
      <c r="I13" s="233">
        <v>0.5</v>
      </c>
    </row>
    <row r="14" spans="1:9" s="229" customFormat="1" ht="48" outlineLevel="1" x14ac:dyDescent="0.25">
      <c r="A14" s="224">
        <v>8</v>
      </c>
      <c r="B14" s="225" t="s">
        <v>427</v>
      </c>
      <c r="C14" s="226" t="s">
        <v>428</v>
      </c>
      <c r="D14" s="227" t="e">
        <f>'Situatii finan.-simple+complete'!D139/('Situatii finan.-simple+complete'!D121+'Situatii finan.-simple+complete'!D139)</f>
        <v>#DIV/0!</v>
      </c>
      <c r="E14" s="227" t="e">
        <f>'Situatii finan.-simple+complete'!E139/('Situatii finan.-simple+complete'!E121+'Situatii finan.-simple+complete'!E139)</f>
        <v>#DIV/0!</v>
      </c>
      <c r="F14" s="227" t="e">
        <f>'Situatii finan.-simple+complete'!F139/('Situatii finan.-simple+complete'!F121+'Situatii finan.-simple+complete'!F139)</f>
        <v>#DIV/0!</v>
      </c>
      <c r="G14" s="228"/>
      <c r="H14" s="225" t="s">
        <v>429</v>
      </c>
    </row>
    <row r="15" spans="1:9" x14ac:dyDescent="0.2">
      <c r="A15" s="221" t="s">
        <v>430</v>
      </c>
      <c r="B15" s="213"/>
      <c r="C15" s="213"/>
      <c r="D15" s="234"/>
      <c r="E15" s="234"/>
      <c r="F15" s="234"/>
      <c r="G15" s="235"/>
      <c r="H15" s="216"/>
    </row>
    <row r="16" spans="1:9" s="229" customFormat="1" ht="24" outlineLevel="1" x14ac:dyDescent="0.25">
      <c r="A16" s="224">
        <v>9</v>
      </c>
      <c r="B16" s="225" t="s">
        <v>431</v>
      </c>
      <c r="C16" s="226" t="s">
        <v>432</v>
      </c>
      <c r="D16" s="231" t="e">
        <f>'Situatii finan.-simple+complete'!D83/('Situatii finan.-simple+complete'!D139+'Situatii finan.-simple+complete'!D121)</f>
        <v>#DIV/0!</v>
      </c>
      <c r="E16" s="231" t="e">
        <f>'Situatii finan.-simple+complete'!E83/('Situatii finan.-simple+complete'!E139+'Situatii finan.-simple+complete'!E121)</f>
        <v>#DIV/0!</v>
      </c>
      <c r="F16" s="231" t="e">
        <f>'Situatii finan.-simple+complete'!F83/('Situatii finan.-simple+complete'!F139+'Situatii finan.-simple+complete'!F121)</f>
        <v>#DIV/0!</v>
      </c>
      <c r="G16" s="232" t="s">
        <v>433</v>
      </c>
      <c r="H16" s="225" t="s">
        <v>434</v>
      </c>
    </row>
    <row r="17" spans="1:8" s="229" customFormat="1" ht="24" outlineLevel="1" x14ac:dyDescent="0.25">
      <c r="A17" s="224">
        <v>10</v>
      </c>
      <c r="B17" s="225" t="s">
        <v>435</v>
      </c>
      <c r="C17" s="226" t="s">
        <v>436</v>
      </c>
      <c r="D17" s="231" t="e">
        <f>('Situatii finan.-simple+complete'!D121+'Situatii finan.-simple+complete'!D139)/'Situatii finan.-simple+complete'!D83</f>
        <v>#DIV/0!</v>
      </c>
      <c r="E17" s="231" t="e">
        <f>('Situatii finan.-simple+complete'!E121+'Situatii finan.-simple+complete'!E139)/'Situatii finan.-simple+complete'!E83</f>
        <v>#DIV/0!</v>
      </c>
      <c r="F17" s="231" t="e">
        <f>('Situatii finan.-simple+complete'!F121+'Situatii finan.-simple+complete'!F139)/'Situatii finan.-simple+complete'!F83</f>
        <v>#DIV/0!</v>
      </c>
      <c r="G17" s="232" t="s">
        <v>425</v>
      </c>
      <c r="H17" s="225" t="s">
        <v>437</v>
      </c>
    </row>
    <row r="18" spans="1:8" s="229" customFormat="1" ht="48" outlineLevel="1" x14ac:dyDescent="0.25">
      <c r="A18" s="224">
        <v>11</v>
      </c>
      <c r="B18" s="225" t="s">
        <v>438</v>
      </c>
      <c r="C18" s="226" t="s">
        <v>439</v>
      </c>
      <c r="D18" s="231" t="e">
        <f>('Situatii finan.-simple+complete'!D121+'Situatii finan.-simple+complete'!D139)/'Situatii finan.-simple+complete'!D106</f>
        <v>#DIV/0!</v>
      </c>
      <c r="E18" s="231" t="e">
        <f>('Situatii finan.-simple+complete'!E121+'Situatii finan.-simple+complete'!E139)/'Situatii finan.-simple+complete'!E106</f>
        <v>#DIV/0!</v>
      </c>
      <c r="F18" s="231" t="e">
        <f>('Situatii finan.-simple+complete'!F121+'Situatii finan.-simple+complete'!F139)/'Situatii finan.-simple+complete'!F106</f>
        <v>#DIV/0!</v>
      </c>
      <c r="G18" s="232" t="s">
        <v>440</v>
      </c>
      <c r="H18" s="225" t="s">
        <v>441</v>
      </c>
    </row>
    <row r="19" spans="1:8" s="229" customFormat="1" ht="48" outlineLevel="1" x14ac:dyDescent="0.25">
      <c r="A19" s="224">
        <v>12</v>
      </c>
      <c r="B19" s="225" t="s">
        <v>442</v>
      </c>
      <c r="C19" s="226" t="s">
        <v>443</v>
      </c>
      <c r="D19" s="231" t="e">
        <f>('Situatii finan.-simple+complete'!D108+'Situatii finan.-simple+complete'!D123)/'Situatii finan.-simple+complete'!D106</f>
        <v>#DIV/0!</v>
      </c>
      <c r="E19" s="231" t="e">
        <f>('Situatii finan.-simple+complete'!E108+'Situatii finan.-simple+complete'!E123)/'Situatii finan.-simple+complete'!E106</f>
        <v>#DIV/0!</v>
      </c>
      <c r="F19" s="231" t="e">
        <f>('Situatii finan.-simple+complete'!F108+'Situatii finan.-simple+complete'!F123)/'Situatii finan.-simple+complete'!F106</f>
        <v>#DIV/0!</v>
      </c>
      <c r="G19" s="232" t="s">
        <v>444</v>
      </c>
      <c r="H19" s="225" t="s">
        <v>445</v>
      </c>
    </row>
    <row r="20" spans="1:8" s="229" customFormat="1" ht="96" outlineLevel="1" x14ac:dyDescent="0.25">
      <c r="A20" s="224">
        <v>13</v>
      </c>
      <c r="B20" s="225" t="s">
        <v>446</v>
      </c>
      <c r="C20" s="226" t="s">
        <v>447</v>
      </c>
      <c r="D20" s="227" t="e">
        <f>'Situatii finan.-simple+complete'!D82/'Situatii finan.-simple+complete'!D139</f>
        <v>#DIV/0!</v>
      </c>
      <c r="E20" s="227" t="e">
        <f>'Situatii finan.-simple+complete'!E82/'Situatii finan.-simple+complete'!E139</f>
        <v>#DIV/0!</v>
      </c>
      <c r="F20" s="227" t="e">
        <f>'Situatii finan.-simple+complete'!F82/'Situatii finan.-simple+complete'!F139</f>
        <v>#DIV/0!</v>
      </c>
      <c r="G20" s="232" t="s">
        <v>448</v>
      </c>
      <c r="H20" s="225" t="s">
        <v>449</v>
      </c>
    </row>
    <row r="21" spans="1:8" ht="36" outlineLevel="1" x14ac:dyDescent="0.2">
      <c r="A21" s="224">
        <v>14</v>
      </c>
      <c r="B21" s="225" t="s">
        <v>450</v>
      </c>
      <c r="C21" s="226" t="s">
        <v>451</v>
      </c>
      <c r="D21" s="236" t="e">
        <f>('Situatii finan.-simple+complete'!D82-'Situatii finan.-simple+complete'!D61)/'Situatii finan.-simple+complete'!D139</f>
        <v>#DIV/0!</v>
      </c>
      <c r="E21" s="236" t="e">
        <f>('Situatii finan.-simple+complete'!E82-'Situatii finan.-simple+complete'!E61)/'Situatii finan.-simple+complete'!E139</f>
        <v>#DIV/0!</v>
      </c>
      <c r="F21" s="236" t="e">
        <f>('Situatii finan.-simple+complete'!F82-'Situatii finan.-simple+complete'!F61)/'Situatii finan.-simple+complete'!F139</f>
        <v>#DIV/0!</v>
      </c>
      <c r="G21" s="228" t="s">
        <v>452</v>
      </c>
      <c r="H21" s="225" t="s">
        <v>453</v>
      </c>
    </row>
    <row r="22" spans="1:8" ht="36" outlineLevel="1" x14ac:dyDescent="0.2">
      <c r="A22" s="224">
        <v>15</v>
      </c>
      <c r="B22" s="225" t="s">
        <v>454</v>
      </c>
      <c r="C22" s="226" t="s">
        <v>455</v>
      </c>
      <c r="D22" s="236" t="e">
        <f>'Situatii finan.-simple+complete'!D81/'Situatii finan.-simple+complete'!D139</f>
        <v>#DIV/0!</v>
      </c>
      <c r="E22" s="236" t="e">
        <f>'Situatii finan.-simple+complete'!E81/'Situatii finan.-simple+complete'!E139</f>
        <v>#DIV/0!</v>
      </c>
      <c r="F22" s="236" t="e">
        <f>'Situatii finan.-simple+complete'!F81/'Situatii finan.-simple+complete'!F139</f>
        <v>#DIV/0!</v>
      </c>
      <c r="G22" s="228" t="s">
        <v>456</v>
      </c>
      <c r="H22" s="237" t="s">
        <v>457</v>
      </c>
    </row>
    <row r="23" spans="1:8" s="229" customFormat="1" ht="72" outlineLevel="1" x14ac:dyDescent="0.25">
      <c r="A23" s="224">
        <v>16</v>
      </c>
      <c r="B23" s="225" t="s">
        <v>458</v>
      </c>
      <c r="C23" s="226" t="s">
        <v>459</v>
      </c>
      <c r="D23" s="231" t="e">
        <f>'Situatii finan.-simple+complete'!D216/('Situatii finan.-simple+complete'!D121+'Situatii finan.-simple+complete'!D139)</f>
        <v>#DIV/0!</v>
      </c>
      <c r="E23" s="231" t="e">
        <f>'Situatii finan.-simple+complete'!E216/('Situatii finan.-simple+complete'!E121+'Situatii finan.-simple+complete'!E139)</f>
        <v>#DIV/0!</v>
      </c>
      <c r="F23" s="231" t="e">
        <f>'Situatii finan.-simple+complete'!F216/('Situatii finan.-simple+complete'!F121+'Situatii finan.-simple+complete'!F139)</f>
        <v>#DIV/0!</v>
      </c>
      <c r="G23" s="232" t="s">
        <v>460</v>
      </c>
      <c r="H23" s="225" t="s">
        <v>461</v>
      </c>
    </row>
    <row r="24" spans="1:8" s="229" customFormat="1" ht="48" outlineLevel="1" x14ac:dyDescent="0.25">
      <c r="A24" s="224">
        <v>17</v>
      </c>
      <c r="B24" s="225" t="s">
        <v>462</v>
      </c>
      <c r="C24" s="226" t="s">
        <v>463</v>
      </c>
      <c r="D24" s="238">
        <f>'Situatii finan.-simple+complete'!D82-'Situatii finan.-simple+complete'!D139</f>
        <v>0</v>
      </c>
      <c r="E24" s="238">
        <f>'Situatii finan.-simple+complete'!E82-'Situatii finan.-simple+complete'!E139</f>
        <v>0</v>
      </c>
      <c r="F24" s="238">
        <f>'Situatii finan.-simple+complete'!F82-'Situatii finan.-simple+complete'!F139</f>
        <v>0</v>
      </c>
      <c r="G24" s="232" t="s">
        <v>464</v>
      </c>
      <c r="H24" s="225" t="s">
        <v>465</v>
      </c>
    </row>
    <row r="25" spans="1:8" s="229" customFormat="1" outlineLevel="1" x14ac:dyDescent="0.25">
      <c r="A25" s="224">
        <v>18</v>
      </c>
      <c r="B25" s="225" t="s">
        <v>466</v>
      </c>
      <c r="C25" s="226"/>
      <c r="D25" s="238">
        <f>'Situatii finan.-simple+complete'!D216</f>
        <v>0</v>
      </c>
      <c r="E25" s="238">
        <f>'Situatii finan.-simple+complete'!E216</f>
        <v>0</v>
      </c>
      <c r="F25" s="238">
        <f>'Situatii finan.-simple+complete'!F216</f>
        <v>0</v>
      </c>
      <c r="G25" s="239"/>
      <c r="H25" s="225"/>
    </row>
    <row r="26" spans="1:8" s="229" customFormat="1" ht="24" outlineLevel="1" x14ac:dyDescent="0.25">
      <c r="A26" s="224">
        <v>19</v>
      </c>
      <c r="B26" s="225" t="s">
        <v>467</v>
      </c>
      <c r="C26" s="226"/>
      <c r="D26" s="238">
        <f>'Situatii finan.-simple+complete'!D224</f>
        <v>0</v>
      </c>
      <c r="E26" s="238">
        <f>'Situatii finan.-simple+complete'!E224</f>
        <v>0</v>
      </c>
      <c r="F26" s="238">
        <f>'Situatii finan.-simple+complete'!F224</f>
        <v>0</v>
      </c>
      <c r="G26" s="239"/>
      <c r="H26" s="225"/>
    </row>
    <row r="27" spans="1:8" s="229" customFormat="1" outlineLevel="1" x14ac:dyDescent="0.25">
      <c r="A27" s="224">
        <v>20</v>
      </c>
      <c r="B27" s="225" t="s">
        <v>468</v>
      </c>
      <c r="C27" s="226"/>
      <c r="D27" s="238">
        <f>'Situatii finan.-simple+complete'!D232</f>
        <v>0</v>
      </c>
      <c r="E27" s="238">
        <f>'Situatii finan.-simple+complete'!E232</f>
        <v>0</v>
      </c>
      <c r="F27" s="238">
        <f>'Situatii finan.-simple+complete'!F232</f>
        <v>0</v>
      </c>
      <c r="G27" s="239"/>
      <c r="H27" s="225"/>
    </row>
    <row r="28" spans="1:8" s="229" customFormat="1" outlineLevel="1" x14ac:dyDescent="0.25">
      <c r="A28" s="224">
        <v>21</v>
      </c>
      <c r="B28" s="225" t="s">
        <v>469</v>
      </c>
      <c r="C28" s="226"/>
      <c r="D28" s="238">
        <f>'Situatii finan.-simple+complete'!D233</f>
        <v>0</v>
      </c>
      <c r="E28" s="238">
        <f>'Situatii finan.-simple+complete'!E233</f>
        <v>0</v>
      </c>
      <c r="F28" s="238">
        <f>'Situatii finan.-simple+complete'!F233</f>
        <v>0</v>
      </c>
      <c r="G28" s="239"/>
      <c r="H28" s="225"/>
    </row>
    <row r="29" spans="1:8" x14ac:dyDescent="0.2">
      <c r="A29" s="221" t="s">
        <v>470</v>
      </c>
      <c r="B29" s="213"/>
      <c r="C29" s="213"/>
      <c r="D29" s="240"/>
      <c r="E29" s="240"/>
      <c r="F29" s="240"/>
      <c r="G29" s="241"/>
      <c r="H29" s="216"/>
    </row>
    <row r="30" spans="1:8" s="229" customFormat="1" ht="24" outlineLevel="1" x14ac:dyDescent="0.25">
      <c r="A30" s="224">
        <v>22</v>
      </c>
      <c r="B30" s="225" t="s">
        <v>471</v>
      </c>
      <c r="C30" s="226" t="s">
        <v>472</v>
      </c>
      <c r="D30" s="242" t="e">
        <f>'Situatii finan.-simple+complete'!D154/'Situatii finan.-simple+complete'!D63</f>
        <v>#DIV/0!</v>
      </c>
      <c r="E30" s="242" t="e">
        <f>'Situatii finan.-simple+complete'!E154/'Situatii finan.-simple+complete'!E63</f>
        <v>#DIV/0!</v>
      </c>
      <c r="F30" s="242" t="e">
        <f>'Situatii finan.-simple+complete'!F154/'Situatii finan.-simple+complete'!F63</f>
        <v>#DIV/0!</v>
      </c>
      <c r="G30" s="243"/>
      <c r="H30" s="244"/>
    </row>
    <row r="31" spans="1:8" s="229" customFormat="1" ht="24" outlineLevel="1" x14ac:dyDescent="0.25">
      <c r="A31" s="224">
        <v>23</v>
      </c>
      <c r="B31" s="225" t="s">
        <v>473</v>
      </c>
      <c r="C31" s="226" t="s">
        <v>474</v>
      </c>
      <c r="D31" s="231" t="e">
        <f>('Situatii finan.-simple+complete'!D63*365)/'Situatii finan.-simple+complete'!D154</f>
        <v>#DIV/0!</v>
      </c>
      <c r="E31" s="231" t="e">
        <f>('Situatii finan.-simple+complete'!E63*365)/'Situatii finan.-simple+complete'!E154</f>
        <v>#DIV/0!</v>
      </c>
      <c r="F31" s="231" t="e">
        <f>('Situatii finan.-simple+complete'!F63*365)/'Situatii finan.-simple+complete'!F154</f>
        <v>#DIV/0!</v>
      </c>
      <c r="G31" s="232"/>
      <c r="H31" s="225" t="s">
        <v>475</v>
      </c>
    </row>
    <row r="32" spans="1:8" s="229" customFormat="1" ht="24" outlineLevel="1" x14ac:dyDescent="0.25">
      <c r="A32" s="224">
        <v>24</v>
      </c>
      <c r="B32" s="225" t="s">
        <v>476</v>
      </c>
      <c r="C32" s="226" t="s">
        <v>477</v>
      </c>
      <c r="D32" s="231" t="e">
        <f>'Situatii finan.-simple+complete'!D154/'Situatii finan.-simple+complete'!D139</f>
        <v>#DIV/0!</v>
      </c>
      <c r="E32" s="231" t="e">
        <f>'Situatii finan.-simple+complete'!E154/'Situatii finan.-simple+complete'!E139</f>
        <v>#DIV/0!</v>
      </c>
      <c r="F32" s="231" t="e">
        <f>'Situatii finan.-simple+complete'!F154/'Situatii finan.-simple+complete'!F139</f>
        <v>#DIV/0!</v>
      </c>
      <c r="G32" s="232"/>
      <c r="H32" s="244"/>
    </row>
    <row r="33" spans="1:10" s="229" customFormat="1" ht="60" outlineLevel="1" x14ac:dyDescent="0.25">
      <c r="A33" s="224">
        <v>25</v>
      </c>
      <c r="B33" s="225" t="s">
        <v>478</v>
      </c>
      <c r="C33" s="226" t="s">
        <v>479</v>
      </c>
      <c r="D33" s="245" t="e">
        <f>365/D32</f>
        <v>#DIV/0!</v>
      </c>
      <c r="E33" s="245" t="e">
        <f>365/E32</f>
        <v>#DIV/0!</v>
      </c>
      <c r="F33" s="245" t="e">
        <f>365/F32</f>
        <v>#DIV/0!</v>
      </c>
      <c r="G33" s="246"/>
      <c r="H33" s="225" t="s">
        <v>480</v>
      </c>
    </row>
    <row r="34" spans="1:10" x14ac:dyDescent="0.2">
      <c r="A34" s="221" t="s">
        <v>481</v>
      </c>
      <c r="B34" s="213"/>
      <c r="C34" s="213"/>
      <c r="D34" s="240"/>
      <c r="E34" s="240"/>
      <c r="F34" s="240"/>
      <c r="G34" s="241"/>
      <c r="H34" s="216"/>
    </row>
    <row r="35" spans="1:10" s="229" customFormat="1" ht="48" outlineLevel="1" x14ac:dyDescent="0.25">
      <c r="A35" s="224">
        <v>26</v>
      </c>
      <c r="B35" s="225" t="s">
        <v>78</v>
      </c>
      <c r="C35" s="226" t="s">
        <v>482</v>
      </c>
      <c r="D35" s="247">
        <f>'Situatii finan.-simple+complete'!D201+'Situatii finan.-simple+complete'!D200+'Situatii finan.-simple+complete'!D212+'Situatii finan.-simple+complete'!D284</f>
        <v>0</v>
      </c>
      <c r="E35" s="247">
        <f>'Situatii finan.-simple+complete'!E201+'Situatii finan.-simple+complete'!E200+'Situatii finan.-simple+complete'!E212+'Situatii finan.-simple+complete'!E284</f>
        <v>0</v>
      </c>
      <c r="F35" s="247">
        <f>'Situatii finan.-simple+complete'!F201+'Situatii finan.-simple+complete'!F200+'Situatii finan.-simple+complete'!F212+'Situatii finan.-simple+complete'!F284</f>
        <v>0</v>
      </c>
      <c r="G35" s="248"/>
      <c r="H35" s="225"/>
    </row>
    <row r="36" spans="1:10" s="229" customFormat="1" ht="36" outlineLevel="1" x14ac:dyDescent="0.25">
      <c r="A36" s="224">
        <v>27</v>
      </c>
      <c r="B36" s="225" t="s">
        <v>37</v>
      </c>
      <c r="C36" s="226" t="s">
        <v>483</v>
      </c>
      <c r="D36" s="394" t="e">
        <f>('Situatii finan.-simple+complete'!D170/'Situatii finan.-simple+complete'!D154)*100</f>
        <v>#DIV/0!</v>
      </c>
      <c r="E36" s="394" t="e">
        <f>('Situatii finan.-simple+complete'!E170/'Situatii finan.-simple+complete'!E154)*100</f>
        <v>#DIV/0!</v>
      </c>
      <c r="F36" s="394" t="e">
        <f>('Situatii finan.-simple+complete'!F170/'Situatii finan.-simple+complete'!F154)*100</f>
        <v>#DIV/0!</v>
      </c>
      <c r="G36" s="249" t="s">
        <v>484</v>
      </c>
      <c r="H36" s="225" t="s">
        <v>485</v>
      </c>
    </row>
    <row r="37" spans="1:10" s="229" customFormat="1" ht="24" outlineLevel="1" x14ac:dyDescent="0.25">
      <c r="A37" s="224">
        <v>28</v>
      </c>
      <c r="B37" s="225" t="s">
        <v>486</v>
      </c>
      <c r="C37" s="226" t="s">
        <v>487</v>
      </c>
      <c r="D37" s="394" t="e">
        <f>('Situatii finan.-simple+complete'!D201/('Situatii finan.-simple+complete'!D162+'Situatii finan.-simple+complete'!D172+'Situatii finan.-simple+complete'!D173+'Situatii finan.-simple+complete'!D174))*100</f>
        <v>#DIV/0!</v>
      </c>
      <c r="E37" s="394" t="e">
        <f>('Situatii finan.-simple+complete'!E201/('Situatii finan.-simple+complete'!E162+'Situatii finan.-simple+complete'!E172+'Situatii finan.-simple+complete'!E173+'Situatii finan.-simple+complete'!E174))*100</f>
        <v>#DIV/0!</v>
      </c>
      <c r="F37" s="394" t="e">
        <f>('Situatii finan.-simple+complete'!F201/('Situatii finan.-simple+complete'!F162+'Situatii finan.-simple+complete'!F172+'Situatii finan.-simple+complete'!F173+'Situatii finan.-simple+complete'!F174))*100</f>
        <v>#DIV/0!</v>
      </c>
      <c r="G37" s="249"/>
      <c r="H37" s="244" t="s">
        <v>488</v>
      </c>
    </row>
    <row r="38" spans="1:10" s="229" customFormat="1" ht="48" outlineLevel="1" x14ac:dyDescent="0.25">
      <c r="A38" s="224">
        <v>29</v>
      </c>
      <c r="B38" s="225" t="s">
        <v>489</v>
      </c>
      <c r="C38" s="226" t="s">
        <v>490</v>
      </c>
      <c r="D38" s="394" t="e">
        <f>('Situatii finan.-simple+complete'!D201/'Situatii finan.-simple+complete'!D83)*100</f>
        <v>#DIV/0!</v>
      </c>
      <c r="E38" s="394" t="e">
        <f>('Situatii finan.-simple+complete'!E201/'Situatii finan.-simple+complete'!E83)*100</f>
        <v>#DIV/0!</v>
      </c>
      <c r="F38" s="394" t="e">
        <f>('Situatii finan.-simple+complete'!F201/'Situatii finan.-simple+complete'!F83)*100</f>
        <v>#DIV/0!</v>
      </c>
      <c r="G38" s="249"/>
      <c r="H38" s="225" t="s">
        <v>491</v>
      </c>
    </row>
    <row r="39" spans="1:10" s="229" customFormat="1" ht="48" outlineLevel="1" x14ac:dyDescent="0.25">
      <c r="A39" s="224">
        <v>30</v>
      </c>
      <c r="B39" s="225" t="s">
        <v>492</v>
      </c>
      <c r="C39" s="226" t="s">
        <v>493</v>
      </c>
      <c r="D39" s="394" t="str">
        <f>IF('Situatii finan.-simple+complete'!D106&lt;=0,"capital propriu &lt; 0 sau = 0",('Situatii finan.-simple+complete'!D201/'Situatii finan.-simple+complete'!D106)*100)</f>
        <v>capital propriu &lt; 0 sau = 0</v>
      </c>
      <c r="E39" s="394" t="str">
        <f>IF('Situatii finan.-simple+complete'!E106&lt;=0,"capital propriu &lt; 0 sau = 0",('Situatii finan.-simple+complete'!E201/'Situatii finan.-simple+complete'!E106)*100)</f>
        <v>capital propriu &lt; 0 sau = 0</v>
      </c>
      <c r="F39" s="394" t="str">
        <f>IF('Situatii finan.-simple+complete'!F106&lt;=0,"capital propriu &lt; 0 sau = 0",('Situatii finan.-simple+complete'!F201/'Situatii finan.-simple+complete'!F106)*100)</f>
        <v>capital propriu &lt; 0 sau = 0</v>
      </c>
      <c r="G39" s="249"/>
      <c r="H39" s="225" t="s">
        <v>494</v>
      </c>
    </row>
    <row r="40" spans="1:10" x14ac:dyDescent="0.2">
      <c r="A40" s="221" t="s">
        <v>76</v>
      </c>
      <c r="B40" s="213"/>
      <c r="C40" s="213"/>
      <c r="D40" s="250"/>
      <c r="E40" s="250"/>
      <c r="F40" s="250"/>
      <c r="G40" s="241"/>
      <c r="H40" s="216"/>
    </row>
    <row r="41" spans="1:10" ht="24" outlineLevel="1" x14ac:dyDescent="0.2">
      <c r="A41" s="224">
        <v>31</v>
      </c>
      <c r="B41" s="225" t="s">
        <v>388</v>
      </c>
      <c r="C41" s="251"/>
      <c r="D41" s="252">
        <f>'Situatii finan.-simple+complete'!D271</f>
        <v>0</v>
      </c>
      <c r="E41" s="252">
        <f>'Situatii finan.-simple+complete'!E271</f>
        <v>0</v>
      </c>
      <c r="F41" s="252">
        <f>'Situatii finan.-simple+complete'!F271</f>
        <v>0</v>
      </c>
      <c r="G41" s="253"/>
      <c r="H41" s="225"/>
    </row>
    <row r="42" spans="1:10" outlineLevel="1" x14ac:dyDescent="0.2">
      <c r="A42" s="224"/>
      <c r="B42" s="254" t="s">
        <v>69</v>
      </c>
      <c r="C42" s="251"/>
      <c r="D42" s="252">
        <f>'Situatii finan.-simple+complete'!D272</f>
        <v>0</v>
      </c>
      <c r="E42" s="252">
        <f>'Situatii finan.-simple+complete'!E272</f>
        <v>0</v>
      </c>
      <c r="F42" s="252">
        <f>'Situatii finan.-simple+complete'!F272</f>
        <v>0</v>
      </c>
      <c r="G42" s="253"/>
      <c r="H42" s="225"/>
    </row>
    <row r="43" spans="1:10" outlineLevel="1" x14ac:dyDescent="0.2">
      <c r="A43" s="224"/>
      <c r="B43" s="254" t="s">
        <v>70</v>
      </c>
      <c r="C43" s="251"/>
      <c r="D43" s="252">
        <f>'Situatii finan.-simple+complete'!D273</f>
        <v>0</v>
      </c>
      <c r="E43" s="252">
        <f>'Situatii finan.-simple+complete'!E273</f>
        <v>0</v>
      </c>
      <c r="F43" s="252">
        <f>'Situatii finan.-simple+complete'!F273</f>
        <v>0</v>
      </c>
      <c r="G43" s="253"/>
      <c r="H43" s="225"/>
    </row>
    <row r="44" spans="1:10" ht="24" outlineLevel="1" x14ac:dyDescent="0.2">
      <c r="A44" s="224">
        <v>32</v>
      </c>
      <c r="B44" s="225" t="s">
        <v>64</v>
      </c>
      <c r="C44" s="251"/>
      <c r="D44" s="252">
        <f>'Situatii finan.-simple+complete'!D274</f>
        <v>0</v>
      </c>
      <c r="E44" s="252">
        <f>'Situatii finan.-simple+complete'!E274</f>
        <v>0</v>
      </c>
      <c r="F44" s="252">
        <f>'Situatii finan.-simple+complete'!F274</f>
        <v>0</v>
      </c>
      <c r="G44" s="253"/>
      <c r="H44" s="225"/>
    </row>
    <row r="45" spans="1:10" outlineLevel="1" x14ac:dyDescent="0.2">
      <c r="A45" s="224">
        <v>33</v>
      </c>
      <c r="B45" s="225" t="s">
        <v>46</v>
      </c>
      <c r="C45" s="251"/>
      <c r="D45" s="252">
        <f>'Situatii finan.-simple+complete'!D275</f>
        <v>0</v>
      </c>
      <c r="E45" s="252">
        <f>'Situatii finan.-simple+complete'!E275</f>
        <v>0</v>
      </c>
      <c r="F45" s="252">
        <f>'Situatii finan.-simple+complete'!F275</f>
        <v>0</v>
      </c>
      <c r="G45" s="253"/>
      <c r="H45" s="225"/>
    </row>
    <row r="46" spans="1:10" ht="24" outlineLevel="1" x14ac:dyDescent="0.2">
      <c r="A46" s="224">
        <v>34</v>
      </c>
      <c r="B46" s="225" t="s">
        <v>72</v>
      </c>
      <c r="C46" s="251"/>
      <c r="D46" s="252">
        <f>'Situatii finan.-simple+complete'!D276</f>
        <v>0</v>
      </c>
      <c r="E46" s="252">
        <f>'Situatii finan.-simple+complete'!E276</f>
        <v>0</v>
      </c>
      <c r="F46" s="252">
        <f>'Situatii finan.-simple+complete'!F276</f>
        <v>0</v>
      </c>
      <c r="G46" s="253"/>
      <c r="H46" s="225"/>
      <c r="I46" s="208">
        <f>IF(D44=0,0,D45/D44-D46)</f>
        <v>0</v>
      </c>
      <c r="J46" s="208">
        <f>IF(E44=0,0,E45/E44-E46)</f>
        <v>0</v>
      </c>
    </row>
    <row r="47" spans="1:10" ht="36" outlineLevel="1" x14ac:dyDescent="0.2">
      <c r="A47" s="224">
        <v>35</v>
      </c>
      <c r="B47" s="225" t="s">
        <v>495</v>
      </c>
      <c r="C47" s="226" t="s">
        <v>496</v>
      </c>
      <c r="D47" s="252">
        <f>IF(D44=0,0,'Situatii finan.-simple+complete'!D154/'Indicatori - simple+complete '!D44)</f>
        <v>0</v>
      </c>
      <c r="E47" s="252">
        <f>IF(D44=0,0,'Situatii finan.-simple+complete'!E154/'Indicatori - simple+complete '!E44)</f>
        <v>0</v>
      </c>
      <c r="F47" s="252">
        <f>IF(E44=0,0,'Situatii finan.-simple+complete'!F154/'Indicatori - simple+complete '!F44)</f>
        <v>0</v>
      </c>
      <c r="G47" s="253"/>
      <c r="H47" s="225"/>
    </row>
    <row r="48" spans="1:10" ht="48" outlineLevel="1" x14ac:dyDescent="0.2">
      <c r="A48" s="224">
        <v>36</v>
      </c>
      <c r="B48" s="225" t="s">
        <v>497</v>
      </c>
      <c r="C48" s="226" t="s">
        <v>498</v>
      </c>
      <c r="D48" s="252">
        <f>IF(D44=0,0,'Situatii finan.-simple+complete'!D291/'Indicatori - simple+complete '!D44)</f>
        <v>0</v>
      </c>
      <c r="E48" s="252">
        <f>IF(E44=0,0,'Situatii finan.-simple+complete'!E291/'Indicatori - simple+complete '!E44)</f>
        <v>0</v>
      </c>
      <c r="F48" s="252">
        <f>IF(F44=0,0,'Situatii finan.-simple+complete'!F291/'Indicatori - simple+complete '!F44)</f>
        <v>0</v>
      </c>
      <c r="G48" s="253"/>
      <c r="H48" s="225"/>
    </row>
    <row r="49" spans="1:8" x14ac:dyDescent="0.2">
      <c r="A49" s="221" t="s">
        <v>73</v>
      </c>
      <c r="B49" s="213"/>
      <c r="C49" s="213"/>
      <c r="D49" s="250"/>
      <c r="E49" s="250"/>
      <c r="F49" s="250"/>
      <c r="G49" s="241"/>
      <c r="H49" s="216"/>
    </row>
    <row r="50" spans="1:8" ht="24" outlineLevel="1" x14ac:dyDescent="0.2">
      <c r="A50" s="224"/>
      <c r="B50" s="225" t="s">
        <v>80</v>
      </c>
      <c r="C50" s="226"/>
      <c r="D50" s="252">
        <f>'Situatii finan.-simple+complete'!D291</f>
        <v>0</v>
      </c>
      <c r="E50" s="252">
        <f>'Situatii finan.-simple+complete'!E291</f>
        <v>0</v>
      </c>
      <c r="F50" s="252">
        <f>'Situatii finan.-simple+complete'!F291</f>
        <v>0</v>
      </c>
      <c r="G50" s="253"/>
      <c r="H50" s="225"/>
    </row>
    <row r="51" spans="1:8" ht="21.75" customHeight="1" x14ac:dyDescent="0.2">
      <c r="A51" s="221"/>
      <c r="B51" s="213"/>
      <c r="C51" s="213"/>
      <c r="D51" s="250"/>
      <c r="E51" s="250"/>
      <c r="F51" s="250"/>
      <c r="G51" s="241"/>
      <c r="H51" s="216"/>
    </row>
    <row r="52" spans="1:8" ht="30" hidden="1" customHeight="1" outlineLevel="1" x14ac:dyDescent="0.2">
      <c r="A52" s="224"/>
      <c r="B52" s="225"/>
      <c r="C52" s="251"/>
      <c r="D52" s="252"/>
      <c r="E52" s="252"/>
      <c r="F52" s="252"/>
      <c r="G52" s="253"/>
      <c r="H52" s="225"/>
    </row>
    <row r="53" spans="1:8" ht="30" hidden="1" customHeight="1" outlineLevel="1" x14ac:dyDescent="0.2">
      <c r="A53" s="224"/>
      <c r="B53" s="225"/>
      <c r="C53" s="251"/>
      <c r="D53" s="255"/>
      <c r="E53" s="255"/>
      <c r="F53" s="255"/>
      <c r="G53" s="256"/>
      <c r="H53" s="225"/>
    </row>
    <row r="54" spans="1:8" collapsed="1" x14ac:dyDescent="0.2"/>
    <row r="57" spans="1:8" x14ac:dyDescent="0.2">
      <c r="A57" s="257"/>
      <c r="B57" s="258" t="s">
        <v>499</v>
      </c>
      <c r="C57" s="257"/>
      <c r="D57" s="259">
        <f>'[2]Situatii finan.-simple+complete'!D154</f>
        <v>0</v>
      </c>
      <c r="E57" s="259">
        <f>'[2]Situatii finan.-simple+complete'!E154</f>
        <v>0</v>
      </c>
      <c r="F57" s="259">
        <f>'[2]Situatii finan.-simple+complete'!F154</f>
        <v>0</v>
      </c>
      <c r="G57" s="257"/>
    </row>
    <row r="58" spans="1:8" x14ac:dyDescent="0.2">
      <c r="A58" s="257"/>
      <c r="B58" s="258" t="s">
        <v>602</v>
      </c>
      <c r="C58" s="257"/>
      <c r="D58" s="259">
        <f>'[2]Situatii finan.-simple+complete'!D171</f>
        <v>0</v>
      </c>
      <c r="E58" s="259">
        <f>'[2]Situatii finan.-simple+complete'!E171</f>
        <v>0</v>
      </c>
      <c r="F58" s="259">
        <f>'[2]Situatii finan.-simple+complete'!F171</f>
        <v>0</v>
      </c>
      <c r="G58" s="257"/>
    </row>
    <row r="59" spans="1:8" ht="25.5" x14ac:dyDescent="0.2">
      <c r="A59" s="257"/>
      <c r="B59" s="258" t="s">
        <v>603</v>
      </c>
      <c r="C59" s="257"/>
      <c r="D59" s="259">
        <f>'[2]Situatii finan.-simple+complete'!D175</f>
        <v>0</v>
      </c>
      <c r="E59" s="259">
        <f>'[2]Situatii finan.-simple+complete'!E175</f>
        <v>0</v>
      </c>
      <c r="F59" s="259">
        <f>'[2]Situatii finan.-simple+complete'!F175</f>
        <v>0</v>
      </c>
      <c r="G59" s="257"/>
    </row>
    <row r="60" spans="1:8" x14ac:dyDescent="0.2">
      <c r="A60" s="257"/>
      <c r="B60" s="258" t="s">
        <v>604</v>
      </c>
      <c r="C60" s="257"/>
      <c r="D60" s="259">
        <f>'[2]Situatii finan.-simple+complete'!D198</f>
        <v>0</v>
      </c>
      <c r="E60" s="259">
        <f>'[2]Situatii finan.-simple+complete'!E198</f>
        <v>0</v>
      </c>
      <c r="F60" s="259">
        <f>'[2]Situatii finan.-simple+complete'!F198</f>
        <v>0</v>
      </c>
      <c r="G60" s="257"/>
    </row>
    <row r="61" spans="1:8" x14ac:dyDescent="0.2">
      <c r="A61" s="257"/>
      <c r="B61" s="258" t="s">
        <v>596</v>
      </c>
      <c r="C61" s="257"/>
      <c r="D61" s="259">
        <f>'[2]Situatii finan.-simple+complete'!D200</f>
        <v>0</v>
      </c>
      <c r="E61" s="259">
        <f>'[2]Situatii finan.-simple+complete'!E200</f>
        <v>0</v>
      </c>
      <c r="F61" s="259">
        <f>'[2]Situatii finan.-simple+complete'!F200</f>
        <v>0</v>
      </c>
      <c r="G61" s="257"/>
    </row>
    <row r="62" spans="1:8" x14ac:dyDescent="0.2">
      <c r="A62" s="257"/>
      <c r="B62" s="258" t="s">
        <v>500</v>
      </c>
      <c r="C62" s="257"/>
      <c r="D62" s="259">
        <f>'[2]Situatii finan.-simple+complete'!D201</f>
        <v>0</v>
      </c>
      <c r="E62" s="259">
        <f>'[2]Situatii finan.-simple+complete'!E201</f>
        <v>0</v>
      </c>
      <c r="F62" s="259">
        <f>'[2]Situatii finan.-simple+complete'!F201</f>
        <v>0</v>
      </c>
      <c r="G62" s="257"/>
    </row>
    <row r="63" spans="1:8" x14ac:dyDescent="0.2">
      <c r="A63" s="257"/>
      <c r="B63" s="258" t="s">
        <v>501</v>
      </c>
      <c r="C63" s="257"/>
      <c r="D63" s="259">
        <f>'[2]Situatii finan.-simple+complete'!D83</f>
        <v>0</v>
      </c>
      <c r="E63" s="259">
        <f>'[2]Situatii finan.-simple+complete'!E83</f>
        <v>0</v>
      </c>
      <c r="F63" s="259">
        <f>'[2]Situatii finan.-simple+complete'!F83</f>
        <v>0</v>
      </c>
      <c r="G63" s="257"/>
    </row>
    <row r="64" spans="1:8" x14ac:dyDescent="0.2">
      <c r="A64" s="257"/>
      <c r="B64" s="258" t="s">
        <v>35</v>
      </c>
      <c r="C64" s="257"/>
      <c r="D64" s="259">
        <f>'[2]Situatii finan.-simple+complete'!D106</f>
        <v>0</v>
      </c>
      <c r="E64" s="259">
        <f>'[2]Situatii finan.-simple+complete'!E106</f>
        <v>0</v>
      </c>
      <c r="F64" s="259">
        <f>'[2]Situatii finan.-simple+complete'!F106</f>
        <v>0</v>
      </c>
      <c r="G64" s="257"/>
    </row>
    <row r="65" spans="1:7" x14ac:dyDescent="0.2">
      <c r="A65" s="257"/>
      <c r="B65" s="258" t="s">
        <v>502</v>
      </c>
      <c r="C65" s="257"/>
      <c r="D65" s="259">
        <f>'[2]Situatii finan.-simple+complete'!D121+'[2]Situatii finan.-simple+complete'!D139</f>
        <v>0</v>
      </c>
      <c r="E65" s="259">
        <f>'[2]Situatii finan.-simple+complete'!E121+'[2]Situatii finan.-simple+complete'!E139</f>
        <v>0</v>
      </c>
      <c r="F65" s="259">
        <f>'[2]Situatii finan.-simple+complete'!F121+'[2]Situatii finan.-simple+complete'!F139</f>
        <v>0</v>
      </c>
      <c r="G65" s="257"/>
    </row>
    <row r="66" spans="1:7" x14ac:dyDescent="0.2">
      <c r="A66" s="257"/>
      <c r="B66" s="258" t="s">
        <v>419</v>
      </c>
      <c r="C66" s="257"/>
      <c r="D66" s="259" t="e">
        <f>D12</f>
        <v>#DIV/0!</v>
      </c>
      <c r="E66" s="259" t="e">
        <f>E12</f>
        <v>#DIV/0!</v>
      </c>
      <c r="F66" s="259" t="e">
        <f>F12</f>
        <v>#DIV/0!</v>
      </c>
      <c r="G66" s="257"/>
    </row>
    <row r="67" spans="1:7" x14ac:dyDescent="0.2">
      <c r="A67" s="257"/>
      <c r="B67" s="258" t="s">
        <v>431</v>
      </c>
      <c r="C67" s="257"/>
      <c r="D67" s="259" t="e">
        <f>D16</f>
        <v>#DIV/0!</v>
      </c>
      <c r="E67" s="259" t="e">
        <f>E16</f>
        <v>#DIV/0!</v>
      </c>
      <c r="F67" s="259" t="e">
        <f>F16</f>
        <v>#DIV/0!</v>
      </c>
      <c r="G67" s="257"/>
    </row>
    <row r="68" spans="1:7" ht="25.5" x14ac:dyDescent="0.2">
      <c r="A68" s="257"/>
      <c r="B68" s="258" t="s">
        <v>503</v>
      </c>
      <c r="C68" s="257"/>
      <c r="D68" s="260" t="e">
        <f>D18</f>
        <v>#DIV/0!</v>
      </c>
      <c r="E68" s="260" t="e">
        <f t="shared" ref="E68:F70" si="0">E18</f>
        <v>#DIV/0!</v>
      </c>
      <c r="F68" s="260" t="e">
        <f t="shared" si="0"/>
        <v>#DIV/0!</v>
      </c>
      <c r="G68" s="257"/>
    </row>
    <row r="69" spans="1:7" ht="25.5" x14ac:dyDescent="0.2">
      <c r="A69" s="257"/>
      <c r="B69" s="258" t="s">
        <v>442</v>
      </c>
      <c r="C69" s="257"/>
      <c r="D69" s="260" t="e">
        <f>D19</f>
        <v>#DIV/0!</v>
      </c>
      <c r="E69" s="260" t="e">
        <f t="shared" si="0"/>
        <v>#DIV/0!</v>
      </c>
      <c r="F69" s="260" t="e">
        <f>F19</f>
        <v>#DIV/0!</v>
      </c>
      <c r="G69" s="257"/>
    </row>
    <row r="70" spans="1:7" x14ac:dyDescent="0.2">
      <c r="A70" s="257"/>
      <c r="B70" s="258" t="s">
        <v>446</v>
      </c>
      <c r="C70" s="257"/>
      <c r="D70" s="260" t="e">
        <f>D20</f>
        <v>#DIV/0!</v>
      </c>
      <c r="E70" s="260" t="e">
        <f t="shared" si="0"/>
        <v>#DIV/0!</v>
      </c>
      <c r="F70" s="260" t="e">
        <f>F20</f>
        <v>#DIV/0!</v>
      </c>
      <c r="G70" s="257"/>
    </row>
    <row r="71" spans="1:7" x14ac:dyDescent="0.2">
      <c r="A71" s="257"/>
      <c r="B71" s="258" t="s">
        <v>462</v>
      </c>
      <c r="C71" s="257"/>
      <c r="D71" s="261">
        <f>D24</f>
        <v>0</v>
      </c>
      <c r="E71" s="261">
        <f>E24</f>
        <v>0</v>
      </c>
      <c r="F71" s="261">
        <f t="shared" ref="F71" si="1">F24</f>
        <v>0</v>
      </c>
      <c r="G71" s="257"/>
    </row>
    <row r="72" spans="1:7" ht="25.5" x14ac:dyDescent="0.2">
      <c r="A72" s="257"/>
      <c r="B72" s="258" t="s">
        <v>473</v>
      </c>
      <c r="C72" s="257"/>
      <c r="D72" s="261" t="e">
        <f>D31</f>
        <v>#DIV/0!</v>
      </c>
      <c r="E72" s="261" t="e">
        <f>E31</f>
        <v>#DIV/0!</v>
      </c>
      <c r="F72" s="261" t="e">
        <f>F31</f>
        <v>#DIV/0!</v>
      </c>
      <c r="G72" s="257"/>
    </row>
    <row r="73" spans="1:7" ht="25.5" x14ac:dyDescent="0.2">
      <c r="A73" s="257"/>
      <c r="B73" s="258" t="s">
        <v>478</v>
      </c>
      <c r="C73" s="257"/>
      <c r="D73" s="261" t="e">
        <f>D33</f>
        <v>#DIV/0!</v>
      </c>
      <c r="E73" s="261" t="e">
        <f>E33</f>
        <v>#DIV/0!</v>
      </c>
      <c r="F73" s="261" t="e">
        <f>F33</f>
        <v>#DIV/0!</v>
      </c>
      <c r="G73" s="257"/>
    </row>
    <row r="74" spans="1:7" ht="38.25" x14ac:dyDescent="0.2">
      <c r="A74" s="257"/>
      <c r="B74" s="258" t="s">
        <v>605</v>
      </c>
      <c r="C74" s="257"/>
      <c r="D74" s="261" t="e">
        <f>D72/D73</f>
        <v>#DIV/0!</v>
      </c>
      <c r="E74" s="261" t="e">
        <f>E72/E73</f>
        <v>#DIV/0!</v>
      </c>
      <c r="F74" s="261" t="e">
        <f>F72/F73</f>
        <v>#DIV/0!</v>
      </c>
      <c r="G74" s="257"/>
    </row>
    <row r="75" spans="1:7" x14ac:dyDescent="0.2">
      <c r="B75" s="258" t="s">
        <v>37</v>
      </c>
      <c r="C75" s="257"/>
      <c r="D75" s="262" t="e">
        <f>D36</f>
        <v>#DIV/0!</v>
      </c>
      <c r="E75" s="262" t="e">
        <f t="shared" ref="E75:F75" si="2">E36</f>
        <v>#DIV/0!</v>
      </c>
      <c r="F75" s="262" t="e">
        <f t="shared" si="2"/>
        <v>#DIV/0!</v>
      </c>
    </row>
    <row r="76" spans="1:7" x14ac:dyDescent="0.2">
      <c r="B76" s="258" t="s">
        <v>489</v>
      </c>
      <c r="C76" s="257"/>
      <c r="D76" s="262" t="e">
        <f>D38</f>
        <v>#DIV/0!</v>
      </c>
      <c r="E76" s="262" t="e">
        <f t="shared" ref="E76:F76" si="3">E38</f>
        <v>#DIV/0!</v>
      </c>
      <c r="F76" s="262" t="e">
        <f t="shared" si="3"/>
        <v>#DIV/0!</v>
      </c>
    </row>
    <row r="77" spans="1:7" x14ac:dyDescent="0.2">
      <c r="B77" s="258" t="s">
        <v>78</v>
      </c>
      <c r="C77" s="257"/>
      <c r="D77" s="259">
        <f>D35</f>
        <v>0</v>
      </c>
      <c r="E77" s="259">
        <f>E35</f>
        <v>0</v>
      </c>
      <c r="F77" s="259">
        <f>F35</f>
        <v>0</v>
      </c>
    </row>
    <row r="78" spans="1:7" x14ac:dyDescent="0.2">
      <c r="B78" s="258" t="s">
        <v>504</v>
      </c>
      <c r="C78" s="257"/>
      <c r="D78" s="261">
        <f>D41</f>
        <v>0</v>
      </c>
      <c r="E78" s="261">
        <f t="shared" ref="E78:F78" si="4">E41</f>
        <v>0</v>
      </c>
      <c r="F78" s="261">
        <f t="shared" si="4"/>
        <v>0</v>
      </c>
    </row>
    <row r="79" spans="1:7" x14ac:dyDescent="0.2">
      <c r="B79" s="258" t="s">
        <v>505</v>
      </c>
      <c r="C79" s="257"/>
      <c r="D79" s="261">
        <f>D46</f>
        <v>0</v>
      </c>
      <c r="E79" s="261">
        <f t="shared" ref="E79:F79" si="5">E46</f>
        <v>0</v>
      </c>
      <c r="F79" s="261">
        <f t="shared" si="5"/>
        <v>0</v>
      </c>
    </row>
  </sheetData>
  <autoFilter ref="B4:E53" xr:uid="{00000000-0001-0000-2100-000000000000}"/>
  <mergeCells count="2">
    <mergeCell ref="A1:C1"/>
    <mergeCell ref="A3:C3"/>
  </mergeCells>
  <pageMargins left="0.43307086614173229" right="0.35433070866141736" top="0.46" bottom="0.55118110236220474" header="0.31496062992125984" footer="0.19685039370078741"/>
  <pageSetup paperSize="9" fitToHeight="2"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pageSetUpPr autoPageBreaks="0" fitToPage="1"/>
  </sheetPr>
  <dimension ref="A1:L45"/>
  <sheetViews>
    <sheetView showGridLines="0" zoomScaleNormal="100" workbookViewId="0">
      <selection activeCell="L22" sqref="L22"/>
    </sheetView>
  </sheetViews>
  <sheetFormatPr defaultColWidth="9.140625" defaultRowHeight="15.75" x14ac:dyDescent="0.25"/>
  <cols>
    <col min="1" max="1" width="2.85546875" style="71" customWidth="1"/>
    <col min="2" max="2" width="3.7109375" style="71" customWidth="1"/>
    <col min="3" max="3" width="22.5703125" style="71" customWidth="1"/>
    <col min="4" max="4" width="25.7109375" style="71" customWidth="1"/>
    <col min="5" max="5" width="12" style="71" bestFit="1" customWidth="1"/>
    <col min="6" max="6" width="11.7109375" style="71" bestFit="1" customWidth="1"/>
    <col min="7" max="7" width="16.5703125" style="71" customWidth="1"/>
    <col min="8" max="8" width="15.28515625" style="71" customWidth="1"/>
    <col min="9" max="9" width="19.28515625" style="71" customWidth="1"/>
    <col min="10" max="10" width="18.5703125" style="71" customWidth="1"/>
    <col min="11" max="11" width="15.7109375" style="71" customWidth="1"/>
    <col min="12" max="12" width="9.140625" style="71" customWidth="1"/>
    <col min="13" max="16381" width="9.140625" style="71"/>
    <col min="16382" max="16384" width="4.7109375" style="71" customWidth="1"/>
  </cols>
  <sheetData>
    <row r="1" spans="1:11" s="399" customFormat="1" ht="21.75" customHeight="1" x14ac:dyDescent="0.25">
      <c r="A1" s="397"/>
      <c r="B1" s="397"/>
      <c r="C1" s="398" t="s">
        <v>575</v>
      </c>
      <c r="D1" s="397"/>
      <c r="E1" s="397"/>
      <c r="F1" s="397"/>
      <c r="G1" s="397"/>
      <c r="H1" s="397"/>
      <c r="I1" s="397"/>
      <c r="J1" s="397"/>
      <c r="K1" s="397"/>
    </row>
    <row r="2" spans="1:11" ht="26.25" customHeight="1" x14ac:dyDescent="0.25">
      <c r="A2" s="70"/>
      <c r="B2" s="484" t="s">
        <v>63</v>
      </c>
      <c r="C2" s="485"/>
      <c r="D2" s="485"/>
      <c r="E2" s="485"/>
      <c r="F2" s="485"/>
      <c r="G2" s="485"/>
      <c r="H2" s="485"/>
      <c r="I2" s="485"/>
      <c r="J2" s="485"/>
      <c r="K2" s="485"/>
    </row>
    <row r="3" spans="1:11" ht="27.75" customHeight="1" x14ac:dyDescent="0.25">
      <c r="A3" s="70"/>
      <c r="B3" s="72"/>
      <c r="C3" s="70" t="s">
        <v>111</v>
      </c>
      <c r="D3" s="395"/>
      <c r="E3" s="395"/>
      <c r="F3" s="395"/>
      <c r="G3" s="395"/>
      <c r="H3" s="395"/>
      <c r="I3" s="70"/>
      <c r="J3" s="70"/>
      <c r="K3" s="70"/>
    </row>
    <row r="4" spans="1:11" s="74" customFormat="1" ht="16.5" customHeight="1" x14ac:dyDescent="0.25">
      <c r="A4" s="73"/>
      <c r="B4" s="486" t="s">
        <v>61</v>
      </c>
      <c r="C4" s="487" t="s">
        <v>54</v>
      </c>
      <c r="D4" s="487" t="s">
        <v>102</v>
      </c>
      <c r="E4" s="487"/>
      <c r="F4" s="487"/>
      <c r="G4" s="487"/>
      <c r="H4" s="487"/>
      <c r="I4" s="487"/>
      <c r="J4" s="487" t="s">
        <v>55</v>
      </c>
      <c r="K4" s="487"/>
    </row>
    <row r="5" spans="1:11" s="74" customFormat="1" ht="42" customHeight="1" x14ac:dyDescent="0.25">
      <c r="A5" s="73"/>
      <c r="B5" s="486"/>
      <c r="C5" s="487"/>
      <c r="D5" s="487"/>
      <c r="E5" s="110" t="s">
        <v>88</v>
      </c>
      <c r="F5" s="110" t="s">
        <v>56</v>
      </c>
      <c r="G5" s="110" t="s">
        <v>65</v>
      </c>
      <c r="H5" s="110" t="s">
        <v>67</v>
      </c>
      <c r="I5" s="110" t="s">
        <v>66</v>
      </c>
      <c r="J5" s="110" t="s">
        <v>574</v>
      </c>
      <c r="K5" s="110" t="s">
        <v>57</v>
      </c>
    </row>
    <row r="6" spans="1:11" ht="18" customHeight="1" x14ac:dyDescent="0.25">
      <c r="A6" s="70"/>
      <c r="B6" s="83">
        <v>1</v>
      </c>
      <c r="C6" s="84"/>
      <c r="D6" s="84"/>
      <c r="E6" s="85"/>
      <c r="F6" s="86"/>
      <c r="G6" s="86"/>
      <c r="H6" s="86"/>
      <c r="I6" s="86"/>
      <c r="J6" s="438">
        <f>I6-K6</f>
        <v>0</v>
      </c>
      <c r="K6" s="438"/>
    </row>
    <row r="7" spans="1:11" ht="18" customHeight="1" x14ac:dyDescent="0.25">
      <c r="A7" s="70"/>
      <c r="B7" s="87">
        <v>2</v>
      </c>
      <c r="C7" s="88"/>
      <c r="D7" s="88"/>
      <c r="E7" s="89"/>
      <c r="F7" s="90"/>
      <c r="G7" s="90"/>
      <c r="H7" s="90"/>
      <c r="I7" s="90"/>
      <c r="J7" s="439">
        <f>I7-K7</f>
        <v>0</v>
      </c>
      <c r="K7" s="439"/>
    </row>
    <row r="8" spans="1:11" ht="18" customHeight="1" x14ac:dyDescent="0.25">
      <c r="A8" s="70"/>
      <c r="B8" s="83">
        <v>3</v>
      </c>
      <c r="C8" s="84"/>
      <c r="D8" s="84"/>
      <c r="E8" s="85"/>
      <c r="F8" s="86"/>
      <c r="G8" s="86"/>
      <c r="H8" s="86"/>
      <c r="I8" s="86"/>
      <c r="J8" s="438">
        <f t="shared" ref="J8:J20" si="0">I8-K8</f>
        <v>0</v>
      </c>
      <c r="K8" s="438"/>
    </row>
    <row r="9" spans="1:11" ht="18" customHeight="1" x14ac:dyDescent="0.25">
      <c r="A9" s="70"/>
      <c r="B9" s="87">
        <v>4</v>
      </c>
      <c r="C9" s="88"/>
      <c r="D9" s="88"/>
      <c r="E9" s="89"/>
      <c r="F9" s="90"/>
      <c r="G9" s="90"/>
      <c r="H9" s="90"/>
      <c r="I9" s="90"/>
      <c r="J9" s="439">
        <f t="shared" si="0"/>
        <v>0</v>
      </c>
      <c r="K9" s="439"/>
    </row>
    <row r="10" spans="1:11" ht="18" customHeight="1" x14ac:dyDescent="0.25">
      <c r="A10" s="70"/>
      <c r="B10" s="83">
        <v>5</v>
      </c>
      <c r="C10" s="84"/>
      <c r="D10" s="84"/>
      <c r="E10" s="85"/>
      <c r="F10" s="86"/>
      <c r="G10" s="86"/>
      <c r="H10" s="86"/>
      <c r="I10" s="86"/>
      <c r="J10" s="438">
        <f t="shared" si="0"/>
        <v>0</v>
      </c>
      <c r="K10" s="438"/>
    </row>
    <row r="11" spans="1:11" ht="18" customHeight="1" x14ac:dyDescent="0.25">
      <c r="A11" s="70"/>
      <c r="B11" s="87">
        <v>6</v>
      </c>
      <c r="C11" s="88"/>
      <c r="D11" s="88"/>
      <c r="E11" s="89"/>
      <c r="F11" s="90"/>
      <c r="G11" s="90"/>
      <c r="H11" s="90"/>
      <c r="I11" s="90"/>
      <c r="J11" s="439">
        <f t="shared" si="0"/>
        <v>0</v>
      </c>
      <c r="K11" s="439"/>
    </row>
    <row r="12" spans="1:11" ht="18" customHeight="1" x14ac:dyDescent="0.25">
      <c r="A12" s="70"/>
      <c r="B12" s="83">
        <v>7</v>
      </c>
      <c r="C12" s="84"/>
      <c r="D12" s="84"/>
      <c r="E12" s="85"/>
      <c r="F12" s="86"/>
      <c r="G12" s="86"/>
      <c r="H12" s="86"/>
      <c r="I12" s="86"/>
      <c r="J12" s="438">
        <f t="shared" si="0"/>
        <v>0</v>
      </c>
      <c r="K12" s="438"/>
    </row>
    <row r="13" spans="1:11" ht="18" customHeight="1" x14ac:dyDescent="0.25">
      <c r="A13" s="70"/>
      <c r="B13" s="87">
        <v>8</v>
      </c>
      <c r="C13" s="88"/>
      <c r="D13" s="88"/>
      <c r="E13" s="89"/>
      <c r="F13" s="90"/>
      <c r="G13" s="90"/>
      <c r="H13" s="90"/>
      <c r="I13" s="90"/>
      <c r="J13" s="439">
        <f t="shared" si="0"/>
        <v>0</v>
      </c>
      <c r="K13" s="439"/>
    </row>
    <row r="14" spans="1:11" ht="18" customHeight="1" x14ac:dyDescent="0.25">
      <c r="A14" s="70"/>
      <c r="B14" s="83">
        <v>9</v>
      </c>
      <c r="C14" s="84"/>
      <c r="D14" s="84"/>
      <c r="E14" s="85"/>
      <c r="F14" s="86"/>
      <c r="G14" s="86"/>
      <c r="H14" s="86"/>
      <c r="I14" s="86"/>
      <c r="J14" s="438">
        <f t="shared" si="0"/>
        <v>0</v>
      </c>
      <c r="K14" s="438"/>
    </row>
    <row r="15" spans="1:11" ht="18" customHeight="1" x14ac:dyDescent="0.25">
      <c r="A15" s="70"/>
      <c r="B15" s="87">
        <v>10</v>
      </c>
      <c r="C15" s="88"/>
      <c r="D15" s="88"/>
      <c r="E15" s="89"/>
      <c r="F15" s="90"/>
      <c r="G15" s="90"/>
      <c r="H15" s="90"/>
      <c r="I15" s="90"/>
      <c r="J15" s="439">
        <f t="shared" si="0"/>
        <v>0</v>
      </c>
      <c r="K15" s="439"/>
    </row>
    <row r="16" spans="1:11" ht="18" customHeight="1" x14ac:dyDescent="0.25">
      <c r="A16" s="70"/>
      <c r="B16" s="83">
        <v>11</v>
      </c>
      <c r="C16" s="84"/>
      <c r="D16" s="84"/>
      <c r="E16" s="85"/>
      <c r="F16" s="86"/>
      <c r="G16" s="86"/>
      <c r="H16" s="86"/>
      <c r="I16" s="86"/>
      <c r="J16" s="438">
        <f t="shared" si="0"/>
        <v>0</v>
      </c>
      <c r="K16" s="438"/>
    </row>
    <row r="17" spans="1:12" ht="18" customHeight="1" x14ac:dyDescent="0.25">
      <c r="A17" s="70"/>
      <c r="B17" s="87">
        <v>12</v>
      </c>
      <c r="C17" s="88"/>
      <c r="D17" s="88"/>
      <c r="E17" s="89"/>
      <c r="F17" s="90"/>
      <c r="G17" s="90"/>
      <c r="H17" s="90"/>
      <c r="I17" s="90"/>
      <c r="J17" s="439">
        <f t="shared" si="0"/>
        <v>0</v>
      </c>
      <c r="K17" s="439"/>
    </row>
    <row r="18" spans="1:12" ht="18" customHeight="1" x14ac:dyDescent="0.25">
      <c r="A18" s="70"/>
      <c r="B18" s="83">
        <v>13</v>
      </c>
      <c r="C18" s="84"/>
      <c r="D18" s="84"/>
      <c r="E18" s="85"/>
      <c r="F18" s="86"/>
      <c r="G18" s="86"/>
      <c r="H18" s="86"/>
      <c r="I18" s="86"/>
      <c r="J18" s="438">
        <f t="shared" si="0"/>
        <v>0</v>
      </c>
      <c r="K18" s="438"/>
    </row>
    <row r="19" spans="1:12" ht="18" customHeight="1" x14ac:dyDescent="0.25">
      <c r="A19" s="70"/>
      <c r="B19" s="87">
        <v>14</v>
      </c>
      <c r="C19" s="88"/>
      <c r="D19" s="88"/>
      <c r="E19" s="89"/>
      <c r="F19" s="90"/>
      <c r="G19" s="90"/>
      <c r="H19" s="90"/>
      <c r="I19" s="90"/>
      <c r="J19" s="439">
        <f t="shared" si="0"/>
        <v>0</v>
      </c>
      <c r="K19" s="439"/>
    </row>
    <row r="20" spans="1:12" ht="18" customHeight="1" x14ac:dyDescent="0.25">
      <c r="A20" s="70"/>
      <c r="B20" s="83">
        <v>15</v>
      </c>
      <c r="C20" s="84"/>
      <c r="D20" s="84"/>
      <c r="E20" s="85"/>
      <c r="F20" s="86"/>
      <c r="G20" s="86"/>
      <c r="H20" s="86"/>
      <c r="I20" s="86"/>
      <c r="J20" s="438">
        <f t="shared" si="0"/>
        <v>0</v>
      </c>
      <c r="K20" s="438"/>
    </row>
    <row r="21" spans="1:12" ht="24" customHeight="1" x14ac:dyDescent="0.3">
      <c r="A21" s="70"/>
      <c r="B21" s="483" t="s">
        <v>58</v>
      </c>
      <c r="C21" s="483"/>
      <c r="D21" s="483"/>
      <c r="E21" s="483"/>
      <c r="F21" s="483"/>
      <c r="G21" s="111">
        <f>SUM(G6:G20)</f>
        <v>0</v>
      </c>
      <c r="H21" s="111">
        <f>SUM(H6:H20)</f>
        <v>0</v>
      </c>
      <c r="I21" s="111">
        <f>SUM(I6:I20)</f>
        <v>0</v>
      </c>
      <c r="J21" s="440">
        <f>SUM(J6:J20)</f>
        <v>0</v>
      </c>
      <c r="K21" s="111">
        <f>SUM(K6:K20)</f>
        <v>0</v>
      </c>
      <c r="L21" s="441">
        <f>IF(K21&gt;=500000,"ATENȚIE!!! Grantul solicitat depășește valoarea maximă",0)</f>
        <v>0</v>
      </c>
    </row>
    <row r="22" spans="1:12" ht="16.5" customHeight="1" x14ac:dyDescent="0.25">
      <c r="B22" s="75"/>
      <c r="C22" s="75"/>
      <c r="D22" s="75"/>
      <c r="E22" s="75"/>
      <c r="F22" s="75"/>
      <c r="G22" s="76"/>
      <c r="H22" s="76"/>
      <c r="I22" s="76"/>
      <c r="J22" s="124">
        <f>IF(I21=0,0,J21/$I$21)</f>
        <v>0</v>
      </c>
      <c r="K22" s="124">
        <f>IF(J21=0,0,K21/$I$21)</f>
        <v>0</v>
      </c>
    </row>
    <row r="23" spans="1:12" ht="19.5" customHeight="1" x14ac:dyDescent="0.3">
      <c r="B23" s="75"/>
      <c r="C23" s="75"/>
      <c r="D23" s="75"/>
      <c r="E23" s="75"/>
      <c r="F23" s="75"/>
      <c r="G23" s="76"/>
      <c r="H23" s="76"/>
      <c r="I23" s="76"/>
      <c r="J23" s="124"/>
      <c r="K23" s="442" t="str">
        <f>IF(K22&lt;=0.7,"0","ATENȚIE: Grantul depășește 70% din proiectul investițional")</f>
        <v>0</v>
      </c>
    </row>
    <row r="24" spans="1:12" ht="24" customHeight="1" x14ac:dyDescent="0.25">
      <c r="B24" s="484" t="s">
        <v>104</v>
      </c>
      <c r="C24" s="485"/>
      <c r="D24" s="485"/>
      <c r="E24" s="485"/>
      <c r="F24" s="485"/>
      <c r="G24" s="485"/>
      <c r="H24" s="485"/>
      <c r="I24" s="485"/>
      <c r="J24" s="485"/>
      <c r="K24" s="485"/>
    </row>
    <row r="25" spans="1:12" s="74" customFormat="1" ht="16.5" customHeight="1" x14ac:dyDescent="0.25">
      <c r="A25" s="73"/>
      <c r="B25" s="486" t="s">
        <v>61</v>
      </c>
      <c r="C25" s="487" t="s">
        <v>103</v>
      </c>
      <c r="D25" s="487" t="s">
        <v>102</v>
      </c>
      <c r="E25" s="487"/>
      <c r="F25" s="487"/>
      <c r="G25" s="487"/>
      <c r="H25" s="487"/>
      <c r="I25" s="487"/>
      <c r="J25" s="489"/>
      <c r="K25" s="489"/>
    </row>
    <row r="26" spans="1:12" s="74" customFormat="1" ht="39.75" customHeight="1" x14ac:dyDescent="0.25">
      <c r="A26" s="73"/>
      <c r="B26" s="486"/>
      <c r="C26" s="487"/>
      <c r="D26" s="487"/>
      <c r="E26" s="110" t="s">
        <v>88</v>
      </c>
      <c r="F26" s="110" t="s">
        <v>56</v>
      </c>
      <c r="G26" s="110" t="s">
        <v>65</v>
      </c>
      <c r="H26" s="110" t="s">
        <v>67</v>
      </c>
      <c r="I26" s="110" t="s">
        <v>66</v>
      </c>
      <c r="J26" s="91"/>
      <c r="K26" s="77"/>
    </row>
    <row r="27" spans="1:12" ht="20.25" customHeight="1" x14ac:dyDescent="0.25">
      <c r="A27" s="70"/>
      <c r="B27" s="83"/>
      <c r="C27" s="84"/>
      <c r="D27" s="84"/>
      <c r="E27" s="85"/>
      <c r="F27" s="86"/>
      <c r="G27" s="86"/>
      <c r="H27" s="86"/>
      <c r="I27" s="86"/>
      <c r="J27" s="76"/>
      <c r="K27" s="76"/>
    </row>
    <row r="28" spans="1:12" ht="20.25" customHeight="1" x14ac:dyDescent="0.25">
      <c r="A28" s="70"/>
      <c r="B28" s="87"/>
      <c r="C28" s="88"/>
      <c r="D28" s="88"/>
      <c r="E28" s="89"/>
      <c r="F28" s="90"/>
      <c r="G28" s="90"/>
      <c r="H28" s="90"/>
      <c r="I28" s="90"/>
      <c r="J28" s="76"/>
      <c r="K28" s="76"/>
    </row>
    <row r="29" spans="1:12" ht="20.25" customHeight="1" x14ac:dyDescent="0.25">
      <c r="A29" s="70"/>
      <c r="B29" s="83"/>
      <c r="C29" s="84"/>
      <c r="D29" s="84"/>
      <c r="E29" s="85"/>
      <c r="F29" s="86"/>
      <c r="G29" s="86"/>
      <c r="H29" s="86"/>
      <c r="I29" s="86"/>
      <c r="J29" s="76"/>
      <c r="K29" s="76"/>
    </row>
    <row r="30" spans="1:12" ht="20.25" customHeight="1" x14ac:dyDescent="0.25">
      <c r="A30" s="70"/>
      <c r="B30" s="87"/>
      <c r="C30" s="88"/>
      <c r="D30" s="88"/>
      <c r="E30" s="89"/>
      <c r="F30" s="90"/>
      <c r="G30" s="90"/>
      <c r="H30" s="90"/>
      <c r="I30" s="90"/>
      <c r="J30" s="76"/>
      <c r="K30" s="76"/>
    </row>
    <row r="31" spans="1:12" ht="20.25" customHeight="1" x14ac:dyDescent="0.25">
      <c r="A31" s="70"/>
      <c r="B31" s="83"/>
      <c r="C31" s="84"/>
      <c r="D31" s="84"/>
      <c r="E31" s="85"/>
      <c r="F31" s="86"/>
      <c r="G31" s="86"/>
      <c r="H31" s="86"/>
      <c r="I31" s="86"/>
      <c r="J31" s="76"/>
      <c r="K31" s="76"/>
    </row>
    <row r="32" spans="1:12" ht="20.25" customHeight="1" x14ac:dyDescent="0.25">
      <c r="A32" s="70"/>
      <c r="B32" s="87"/>
      <c r="C32" s="88"/>
      <c r="D32" s="88"/>
      <c r="E32" s="89"/>
      <c r="F32" s="90"/>
      <c r="G32" s="90"/>
      <c r="H32" s="90"/>
      <c r="I32" s="90"/>
      <c r="J32" s="76"/>
      <c r="K32" s="76"/>
    </row>
    <row r="33" spans="1:11" ht="20.25" customHeight="1" x14ac:dyDescent="0.25">
      <c r="A33" s="70"/>
      <c r="B33" s="83"/>
      <c r="C33" s="84"/>
      <c r="D33" s="84"/>
      <c r="E33" s="85"/>
      <c r="F33" s="86"/>
      <c r="G33" s="86"/>
      <c r="H33" s="86"/>
      <c r="I33" s="86"/>
      <c r="J33" s="76"/>
      <c r="K33" s="76"/>
    </row>
    <row r="34" spans="1:11" ht="20.25" customHeight="1" x14ac:dyDescent="0.25">
      <c r="A34" s="70"/>
      <c r="B34" s="87"/>
      <c r="C34" s="88"/>
      <c r="D34" s="88"/>
      <c r="E34" s="89"/>
      <c r="F34" s="90"/>
      <c r="G34" s="90"/>
      <c r="H34" s="90"/>
      <c r="I34" s="90"/>
      <c r="J34" s="76"/>
      <c r="K34" s="76"/>
    </row>
    <row r="35" spans="1:11" ht="20.25" customHeight="1" x14ac:dyDescent="0.25">
      <c r="A35" s="70"/>
      <c r="B35" s="83"/>
      <c r="C35" s="84"/>
      <c r="D35" s="84"/>
      <c r="E35" s="85"/>
      <c r="F35" s="86"/>
      <c r="G35" s="86"/>
      <c r="H35" s="86"/>
      <c r="I35" s="86"/>
      <c r="J35" s="76"/>
      <c r="K35" s="76"/>
    </row>
    <row r="36" spans="1:11" ht="24" customHeight="1" x14ac:dyDescent="0.25">
      <c r="A36" s="70"/>
      <c r="B36" s="483" t="s">
        <v>58</v>
      </c>
      <c r="C36" s="483"/>
      <c r="D36" s="483"/>
      <c r="E36" s="483"/>
      <c r="F36" s="483"/>
      <c r="G36" s="111">
        <f>SUM(G27:G35)</f>
        <v>0</v>
      </c>
      <c r="H36" s="111">
        <f t="shared" ref="H36:I36" si="1">SUM(H27:H35)</f>
        <v>0</v>
      </c>
      <c r="I36" s="111">
        <f t="shared" si="1"/>
        <v>0</v>
      </c>
      <c r="J36" s="76"/>
      <c r="K36" s="76"/>
    </row>
    <row r="37" spans="1:11" ht="24" customHeight="1" x14ac:dyDescent="0.25">
      <c r="B37" s="75"/>
      <c r="C37" s="75"/>
      <c r="D37" s="75"/>
      <c r="E37" s="75"/>
      <c r="F37" s="75"/>
      <c r="G37" s="76"/>
      <c r="H37" s="76"/>
      <c r="I37" s="76"/>
      <c r="J37" s="76"/>
      <c r="K37" s="76"/>
    </row>
    <row r="38" spans="1:11" ht="24" customHeight="1" x14ac:dyDescent="0.25">
      <c r="A38" s="70"/>
      <c r="B38" s="488" t="s">
        <v>79</v>
      </c>
      <c r="C38" s="488"/>
      <c r="D38" s="488"/>
      <c r="E38" s="488"/>
      <c r="F38" s="488"/>
      <c r="G38" s="111">
        <f>G21+G36</f>
        <v>0</v>
      </c>
      <c r="H38" s="111">
        <f t="shared" ref="H38" si="2">H21+H36</f>
        <v>0</v>
      </c>
      <c r="I38" s="111">
        <f>I21+I36</f>
        <v>0</v>
      </c>
      <c r="J38" s="76"/>
      <c r="K38" s="76"/>
    </row>
    <row r="39" spans="1:11" ht="8.25" customHeight="1" x14ac:dyDescent="0.25">
      <c r="B39" s="75"/>
      <c r="C39" s="75"/>
      <c r="D39" s="75"/>
      <c r="E39" s="75"/>
      <c r="F39" s="75"/>
      <c r="G39" s="76"/>
      <c r="H39" s="76"/>
      <c r="I39" s="76"/>
      <c r="J39" s="76"/>
      <c r="K39" s="76"/>
    </row>
    <row r="40" spans="1:11" x14ac:dyDescent="0.25">
      <c r="A40" s="70"/>
      <c r="B40" s="78" t="s">
        <v>59</v>
      </c>
      <c r="C40" s="79"/>
      <c r="D40" s="70"/>
      <c r="E40" s="70"/>
      <c r="F40" s="70"/>
      <c r="G40" s="70"/>
      <c r="H40" s="70"/>
      <c r="I40" s="70"/>
      <c r="J40" s="70"/>
      <c r="K40" s="70"/>
    </row>
    <row r="41" spans="1:11" ht="4.5" customHeight="1" x14ac:dyDescent="0.25">
      <c r="A41" s="70"/>
      <c r="B41" s="80"/>
      <c r="C41" s="79"/>
      <c r="D41" s="70"/>
      <c r="E41" s="70"/>
      <c r="F41" s="70"/>
      <c r="G41" s="70"/>
      <c r="H41" s="70"/>
      <c r="I41" s="70"/>
      <c r="J41" s="70"/>
      <c r="K41" s="70"/>
    </row>
    <row r="42" spans="1:11" ht="19.5" thickBot="1" x14ac:dyDescent="0.35">
      <c r="A42" s="70"/>
      <c r="B42" s="112" t="s">
        <v>60</v>
      </c>
      <c r="C42" s="113"/>
      <c r="D42" s="113"/>
      <c r="E42" s="113"/>
      <c r="F42" s="113"/>
      <c r="G42" s="113"/>
      <c r="H42" s="113"/>
      <c r="I42" s="113"/>
      <c r="J42" s="70"/>
      <c r="K42" s="70"/>
    </row>
    <row r="43" spans="1:11" x14ac:dyDescent="0.25">
      <c r="B43" s="81" t="s">
        <v>576</v>
      </c>
      <c r="C43" s="81"/>
      <c r="D43" s="81"/>
      <c r="E43" s="82"/>
      <c r="F43" s="82"/>
      <c r="G43" s="70"/>
      <c r="H43" s="70"/>
      <c r="I43" s="70"/>
      <c r="J43" s="70"/>
      <c r="K43" s="70"/>
    </row>
    <row r="44" spans="1:11" ht="33.75" customHeight="1" x14ac:dyDescent="0.25">
      <c r="B44" s="482" t="s">
        <v>577</v>
      </c>
      <c r="C44" s="482"/>
      <c r="D44" s="482"/>
      <c r="E44" s="482"/>
      <c r="F44" s="482"/>
      <c r="G44" s="482"/>
      <c r="H44" s="482"/>
      <c r="I44" s="70"/>
      <c r="J44" s="70"/>
      <c r="K44" s="70"/>
    </row>
    <row r="45" spans="1:11" x14ac:dyDescent="0.25">
      <c r="B45" s="81" t="s">
        <v>110</v>
      </c>
      <c r="C45" s="81"/>
      <c r="D45" s="81"/>
      <c r="E45" s="81"/>
      <c r="F45" s="81"/>
    </row>
  </sheetData>
  <mergeCells count="16">
    <mergeCell ref="B44:H44"/>
    <mergeCell ref="B21:F21"/>
    <mergeCell ref="B2:K2"/>
    <mergeCell ref="B4:B5"/>
    <mergeCell ref="C4:C5"/>
    <mergeCell ref="D4:D5"/>
    <mergeCell ref="E4:I4"/>
    <mergeCell ref="J4:K4"/>
    <mergeCell ref="B38:F38"/>
    <mergeCell ref="B24:K24"/>
    <mergeCell ref="B36:F36"/>
    <mergeCell ref="B25:B26"/>
    <mergeCell ref="C25:C26"/>
    <mergeCell ref="D25:D26"/>
    <mergeCell ref="E25:I25"/>
    <mergeCell ref="J25:K25"/>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pageSetUpPr autoPageBreaks="0" fitToPage="1"/>
  </sheetPr>
  <dimension ref="A1:AG26"/>
  <sheetViews>
    <sheetView showGridLines="0" tabSelected="1" zoomScaleNormal="100" workbookViewId="0">
      <selection activeCell="N7" sqref="N7"/>
    </sheetView>
  </sheetViews>
  <sheetFormatPr defaultColWidth="9.140625" defaultRowHeight="15" outlineLevelCol="1" x14ac:dyDescent="0.25"/>
  <cols>
    <col min="1" max="1" width="2.28515625" style="8" customWidth="1"/>
    <col min="2" max="2" width="39.140625" style="8" customWidth="1"/>
    <col min="3" max="3" width="12" style="8" customWidth="1"/>
    <col min="4" max="4" width="16.5703125" style="8" customWidth="1"/>
    <col min="5" max="5" width="12" style="8" customWidth="1"/>
    <col min="6" max="6" width="18.7109375" style="8" customWidth="1"/>
    <col min="7" max="7" width="14.28515625" style="8" customWidth="1"/>
    <col min="8" max="8" width="16.140625" style="8" customWidth="1"/>
    <col min="9" max="9" width="12" style="8" customWidth="1"/>
    <col min="10" max="10" width="15.28515625" style="8" customWidth="1"/>
    <col min="11" max="11" width="12" style="8" customWidth="1"/>
    <col min="12" max="12" width="16.140625" style="8" customWidth="1"/>
    <col min="13" max="13" width="12" style="8" customWidth="1"/>
    <col min="14" max="14" width="16.7109375" style="8" customWidth="1"/>
    <col min="15" max="15" width="3.85546875" style="8" customWidth="1"/>
    <col min="16" max="32" width="9.140625" style="8" hidden="1" customWidth="1" outlineLevel="1"/>
    <col min="33" max="33" width="9.140625" style="8" collapsed="1"/>
    <col min="34" max="16384" width="9.140625" style="8"/>
  </cols>
  <sheetData>
    <row r="1" spans="1:32" ht="26.25" customHeight="1" x14ac:dyDescent="0.25">
      <c r="A1" s="5"/>
      <c r="B1" s="5"/>
      <c r="C1" s="398" t="s">
        <v>575</v>
      </c>
      <c r="D1" s="5"/>
      <c r="E1" s="6"/>
      <c r="F1" s="6"/>
      <c r="G1" s="6"/>
      <c r="H1" s="6"/>
      <c r="I1" s="6"/>
      <c r="J1" s="6"/>
      <c r="K1" s="6"/>
      <c r="L1" s="6"/>
      <c r="M1" s="6"/>
      <c r="N1" s="6"/>
      <c r="O1" s="7"/>
    </row>
    <row r="2" spans="1:32" s="402" customFormat="1" ht="27" customHeight="1" x14ac:dyDescent="0.25">
      <c r="A2" s="401"/>
      <c r="C2" s="403" t="s">
        <v>89</v>
      </c>
      <c r="D2" s="404"/>
      <c r="E2" s="404"/>
      <c r="F2" s="404"/>
      <c r="G2" s="404"/>
      <c r="H2" s="404"/>
      <c r="I2" s="404"/>
      <c r="J2" s="404"/>
      <c r="K2" s="404"/>
      <c r="L2" s="404"/>
      <c r="M2" s="404"/>
      <c r="N2" s="405"/>
      <c r="O2" s="406"/>
    </row>
    <row r="3" spans="1:32" s="402" customFormat="1" ht="27" customHeight="1" x14ac:dyDescent="0.25">
      <c r="A3" s="407"/>
      <c r="B3" s="408" t="s">
        <v>111</v>
      </c>
      <c r="C3" s="490"/>
      <c r="D3" s="490"/>
      <c r="E3" s="490"/>
      <c r="F3" s="490"/>
      <c r="G3" s="490"/>
      <c r="H3" s="490"/>
      <c r="I3" s="490"/>
      <c r="J3" s="490"/>
      <c r="K3" s="490"/>
      <c r="L3" s="490"/>
      <c r="M3" s="490"/>
      <c r="N3" s="490"/>
      <c r="O3" s="407"/>
    </row>
    <row r="4" spans="1:32" s="402" customFormat="1" x14ac:dyDescent="0.25">
      <c r="A4" s="407"/>
      <c r="B4" s="492" t="s">
        <v>48</v>
      </c>
      <c r="C4" s="492"/>
      <c r="D4" s="492"/>
      <c r="E4" s="492"/>
      <c r="F4" s="492"/>
      <c r="G4" s="492"/>
      <c r="H4" s="492"/>
      <c r="I4" s="492"/>
      <c r="J4" s="492"/>
      <c r="K4" s="492"/>
      <c r="L4" s="492"/>
      <c r="M4" s="492"/>
      <c r="N4" s="492"/>
      <c r="O4" s="407"/>
      <c r="P4" s="494" t="s">
        <v>582</v>
      </c>
      <c r="Q4" s="494"/>
      <c r="R4" s="494"/>
      <c r="S4" s="494"/>
      <c r="T4" s="494"/>
      <c r="U4" s="494"/>
      <c r="V4" s="494"/>
      <c r="W4" s="494"/>
      <c r="X4" s="494"/>
      <c r="Y4" s="494"/>
      <c r="AA4" s="495" t="s">
        <v>583</v>
      </c>
      <c r="AB4" s="495"/>
      <c r="AC4" s="495"/>
      <c r="AD4" s="495"/>
      <c r="AE4" s="495"/>
      <c r="AF4" s="495"/>
    </row>
    <row r="5" spans="1:32" s="402" customFormat="1" ht="15" customHeight="1" x14ac:dyDescent="0.25">
      <c r="A5" s="407"/>
      <c r="B5" s="493" t="s">
        <v>49</v>
      </c>
      <c r="C5" s="491" t="s">
        <v>579</v>
      </c>
      <c r="D5" s="491"/>
      <c r="E5" s="491" t="s">
        <v>589</v>
      </c>
      <c r="F5" s="491"/>
      <c r="G5" s="491" t="s">
        <v>34</v>
      </c>
      <c r="H5" s="491"/>
      <c r="I5" s="491" t="s">
        <v>580</v>
      </c>
      <c r="J5" s="491"/>
      <c r="K5" s="491" t="s">
        <v>581</v>
      </c>
      <c r="L5" s="491"/>
      <c r="M5" s="491" t="s">
        <v>590</v>
      </c>
      <c r="N5" s="491"/>
      <c r="O5" s="407"/>
      <c r="P5" s="496" t="s">
        <v>584</v>
      </c>
      <c r="Q5" s="496"/>
      <c r="R5" s="496" t="s">
        <v>585</v>
      </c>
      <c r="S5" s="496"/>
      <c r="T5" s="496" t="s">
        <v>586</v>
      </c>
      <c r="U5" s="496"/>
      <c r="V5" s="496" t="s">
        <v>587</v>
      </c>
      <c r="W5" s="496"/>
      <c r="X5" s="496" t="s">
        <v>591</v>
      </c>
      <c r="Y5" s="496"/>
      <c r="AA5" s="410">
        <v>2023</v>
      </c>
      <c r="AB5" s="410">
        <v>2024</v>
      </c>
      <c r="AC5" s="410">
        <v>2025</v>
      </c>
      <c r="AD5" s="410">
        <v>2026</v>
      </c>
      <c r="AE5" s="410">
        <v>2027</v>
      </c>
      <c r="AF5" s="410">
        <v>2028</v>
      </c>
    </row>
    <row r="6" spans="1:32" s="402" customFormat="1" ht="27.75" customHeight="1" x14ac:dyDescent="0.25">
      <c r="A6" s="407"/>
      <c r="B6" s="493"/>
      <c r="C6" s="409" t="s">
        <v>50</v>
      </c>
      <c r="D6" s="409" t="s">
        <v>51</v>
      </c>
      <c r="E6" s="409" t="s">
        <v>50</v>
      </c>
      <c r="F6" s="409" t="s">
        <v>51</v>
      </c>
      <c r="G6" s="409" t="s">
        <v>50</v>
      </c>
      <c r="H6" s="409" t="s">
        <v>51</v>
      </c>
      <c r="I6" s="409" t="s">
        <v>50</v>
      </c>
      <c r="J6" s="409" t="s">
        <v>51</v>
      </c>
      <c r="K6" s="409" t="s">
        <v>50</v>
      </c>
      <c r="L6" s="409" t="s">
        <v>51</v>
      </c>
      <c r="M6" s="409" t="s">
        <v>50</v>
      </c>
      <c r="N6" s="409" t="s">
        <v>51</v>
      </c>
      <c r="O6" s="407"/>
      <c r="P6" s="411" t="s">
        <v>50</v>
      </c>
      <c r="Q6" s="411" t="s">
        <v>51</v>
      </c>
      <c r="R6" s="411" t="s">
        <v>50</v>
      </c>
      <c r="S6" s="411" t="s">
        <v>51</v>
      </c>
      <c r="T6" s="411" t="s">
        <v>50</v>
      </c>
      <c r="U6" s="411" t="s">
        <v>51</v>
      </c>
      <c r="V6" s="411" t="s">
        <v>50</v>
      </c>
      <c r="W6" s="411" t="s">
        <v>51</v>
      </c>
      <c r="X6" s="411" t="s">
        <v>50</v>
      </c>
      <c r="Y6" s="411" t="s">
        <v>51</v>
      </c>
      <c r="AA6" s="411" t="s">
        <v>51</v>
      </c>
      <c r="AB6" s="411" t="s">
        <v>51</v>
      </c>
      <c r="AC6" s="411" t="s">
        <v>51</v>
      </c>
      <c r="AD6" s="411" t="s">
        <v>51</v>
      </c>
      <c r="AE6" s="411" t="s">
        <v>51</v>
      </c>
      <c r="AF6" s="411" t="s">
        <v>51</v>
      </c>
    </row>
    <row r="7" spans="1:32" s="402" customFormat="1" ht="25.5" customHeight="1" x14ac:dyDescent="0.25">
      <c r="A7" s="407">
        <v>1</v>
      </c>
      <c r="B7" s="412"/>
      <c r="C7" s="413"/>
      <c r="D7" s="414"/>
      <c r="E7" s="413"/>
      <c r="F7" s="414"/>
      <c r="G7" s="413"/>
      <c r="H7" s="414"/>
      <c r="I7" s="413"/>
      <c r="J7" s="414"/>
      <c r="K7" s="413"/>
      <c r="L7" s="414"/>
      <c r="M7" s="413"/>
      <c r="N7" s="414"/>
      <c r="O7" s="407"/>
      <c r="P7" s="415" t="e">
        <f t="shared" ref="P7:V19" si="0">E7/C7*1-1</f>
        <v>#DIV/0!</v>
      </c>
      <c r="Q7" s="415" t="e">
        <f t="shared" si="0"/>
        <v>#DIV/0!</v>
      </c>
      <c r="R7" s="415" t="e">
        <f t="shared" si="0"/>
        <v>#DIV/0!</v>
      </c>
      <c r="S7" s="415" t="e">
        <f t="shared" si="0"/>
        <v>#DIV/0!</v>
      </c>
      <c r="T7" s="415" t="e">
        <f t="shared" si="0"/>
        <v>#DIV/0!</v>
      </c>
      <c r="U7" s="415" t="e">
        <f t="shared" si="0"/>
        <v>#DIV/0!</v>
      </c>
      <c r="V7" s="415" t="e">
        <f>K7/I7*1-1</f>
        <v>#DIV/0!</v>
      </c>
      <c r="W7" s="415" t="e">
        <f t="shared" ref="W7:Y19" si="1">L7/J7*1-1</f>
        <v>#DIV/0!</v>
      </c>
      <c r="X7" s="415" t="e">
        <f t="shared" si="1"/>
        <v>#DIV/0!</v>
      </c>
      <c r="Y7" s="415" t="e">
        <f t="shared" si="1"/>
        <v>#DIV/0!</v>
      </c>
      <c r="AA7" s="415" t="e">
        <f>D7/D$19</f>
        <v>#DIV/0!</v>
      </c>
      <c r="AB7" s="415" t="e">
        <f>F7/F$19</f>
        <v>#DIV/0!</v>
      </c>
      <c r="AC7" s="415" t="e">
        <f>H7/H$19</f>
        <v>#DIV/0!</v>
      </c>
      <c r="AD7" s="415" t="e">
        <f>J7/J$19</f>
        <v>#DIV/0!</v>
      </c>
      <c r="AE7" s="415" t="e">
        <f>L7/L$19</f>
        <v>#DIV/0!</v>
      </c>
      <c r="AF7" s="415" t="e">
        <f>N7/N$19</f>
        <v>#DIV/0!</v>
      </c>
    </row>
    <row r="8" spans="1:32" s="402" customFormat="1" ht="25.5" customHeight="1" x14ac:dyDescent="0.25">
      <c r="A8" s="407">
        <v>2</v>
      </c>
      <c r="B8" s="416"/>
      <c r="C8" s="417"/>
      <c r="D8" s="418"/>
      <c r="E8" s="417"/>
      <c r="F8" s="418"/>
      <c r="G8" s="417"/>
      <c r="H8" s="418"/>
      <c r="I8" s="417"/>
      <c r="J8" s="418"/>
      <c r="K8" s="417"/>
      <c r="L8" s="418"/>
      <c r="M8" s="417"/>
      <c r="N8" s="418"/>
      <c r="O8" s="407"/>
      <c r="P8" s="415" t="e">
        <f t="shared" si="0"/>
        <v>#DIV/0!</v>
      </c>
      <c r="Q8" s="415" t="e">
        <f t="shared" si="0"/>
        <v>#DIV/0!</v>
      </c>
      <c r="R8" s="415" t="e">
        <f t="shared" si="0"/>
        <v>#DIV/0!</v>
      </c>
      <c r="S8" s="415" t="e">
        <f t="shared" si="0"/>
        <v>#DIV/0!</v>
      </c>
      <c r="T8" s="415" t="e">
        <f t="shared" si="0"/>
        <v>#DIV/0!</v>
      </c>
      <c r="U8" s="415" t="e">
        <f t="shared" si="0"/>
        <v>#DIV/0!</v>
      </c>
      <c r="V8" s="415" t="e">
        <f t="shared" si="0"/>
        <v>#DIV/0!</v>
      </c>
      <c r="W8" s="415" t="e">
        <f t="shared" si="1"/>
        <v>#DIV/0!</v>
      </c>
      <c r="X8" s="415" t="e">
        <f t="shared" si="1"/>
        <v>#DIV/0!</v>
      </c>
      <c r="Y8" s="415" t="e">
        <f t="shared" si="1"/>
        <v>#DIV/0!</v>
      </c>
      <c r="AA8" s="415" t="e">
        <f t="shared" ref="AA8:AA18" si="2">D8/D$19</f>
        <v>#DIV/0!</v>
      </c>
      <c r="AB8" s="415" t="e">
        <f t="shared" ref="AB8:AB18" si="3">F8/F$19</f>
        <v>#DIV/0!</v>
      </c>
      <c r="AC8" s="415" t="e">
        <f t="shared" ref="AC8:AC18" si="4">H8/H$19</f>
        <v>#DIV/0!</v>
      </c>
      <c r="AD8" s="415" t="e">
        <f t="shared" ref="AD8:AD18" si="5">J8/J$19</f>
        <v>#DIV/0!</v>
      </c>
      <c r="AE8" s="415" t="e">
        <f t="shared" ref="AE8:AE18" si="6">L8/L$19</f>
        <v>#DIV/0!</v>
      </c>
      <c r="AF8" s="415" t="e">
        <f t="shared" ref="AF8:AF18" si="7">N8/N$19</f>
        <v>#DIV/0!</v>
      </c>
    </row>
    <row r="9" spans="1:32" s="402" customFormat="1" ht="25.5" customHeight="1" x14ac:dyDescent="0.25">
      <c r="A9" s="407">
        <v>3</v>
      </c>
      <c r="B9" s="412"/>
      <c r="C9" s="413"/>
      <c r="D9" s="414"/>
      <c r="E9" s="413"/>
      <c r="F9" s="414"/>
      <c r="G9" s="413"/>
      <c r="H9" s="414"/>
      <c r="I9" s="413"/>
      <c r="J9" s="414"/>
      <c r="K9" s="413"/>
      <c r="L9" s="414"/>
      <c r="M9" s="413"/>
      <c r="N9" s="414"/>
      <c r="O9" s="407"/>
      <c r="P9" s="415" t="e">
        <f t="shared" si="0"/>
        <v>#DIV/0!</v>
      </c>
      <c r="Q9" s="415" t="e">
        <f t="shared" si="0"/>
        <v>#DIV/0!</v>
      </c>
      <c r="R9" s="415" t="e">
        <f t="shared" si="0"/>
        <v>#DIV/0!</v>
      </c>
      <c r="S9" s="415" t="e">
        <f t="shared" si="0"/>
        <v>#DIV/0!</v>
      </c>
      <c r="T9" s="415" t="e">
        <f t="shared" si="0"/>
        <v>#DIV/0!</v>
      </c>
      <c r="U9" s="415" t="e">
        <f t="shared" si="0"/>
        <v>#DIV/0!</v>
      </c>
      <c r="V9" s="415" t="e">
        <f t="shared" si="0"/>
        <v>#DIV/0!</v>
      </c>
      <c r="W9" s="415" t="e">
        <f t="shared" si="1"/>
        <v>#DIV/0!</v>
      </c>
      <c r="X9" s="415" t="e">
        <f t="shared" si="1"/>
        <v>#DIV/0!</v>
      </c>
      <c r="Y9" s="415" t="e">
        <f t="shared" si="1"/>
        <v>#DIV/0!</v>
      </c>
      <c r="AA9" s="415" t="e">
        <f t="shared" si="2"/>
        <v>#DIV/0!</v>
      </c>
      <c r="AB9" s="415" t="e">
        <f t="shared" si="3"/>
        <v>#DIV/0!</v>
      </c>
      <c r="AC9" s="415" t="e">
        <f t="shared" si="4"/>
        <v>#DIV/0!</v>
      </c>
      <c r="AD9" s="415" t="e">
        <f t="shared" si="5"/>
        <v>#DIV/0!</v>
      </c>
      <c r="AE9" s="415" t="e">
        <f t="shared" si="6"/>
        <v>#DIV/0!</v>
      </c>
      <c r="AF9" s="415" t="e">
        <f t="shared" si="7"/>
        <v>#DIV/0!</v>
      </c>
    </row>
    <row r="10" spans="1:32" s="402" customFormat="1" ht="25.5" customHeight="1" x14ac:dyDescent="0.25">
      <c r="A10" s="407">
        <v>4</v>
      </c>
      <c r="B10" s="416"/>
      <c r="C10" s="417"/>
      <c r="D10" s="418"/>
      <c r="E10" s="417"/>
      <c r="F10" s="418"/>
      <c r="G10" s="417"/>
      <c r="H10" s="418"/>
      <c r="I10" s="417"/>
      <c r="J10" s="418"/>
      <c r="K10" s="417"/>
      <c r="L10" s="418"/>
      <c r="M10" s="417"/>
      <c r="N10" s="418"/>
      <c r="O10" s="407"/>
      <c r="P10" s="415" t="e">
        <f t="shared" si="0"/>
        <v>#DIV/0!</v>
      </c>
      <c r="Q10" s="415" t="e">
        <f t="shared" si="0"/>
        <v>#DIV/0!</v>
      </c>
      <c r="R10" s="415" t="e">
        <f t="shared" si="0"/>
        <v>#DIV/0!</v>
      </c>
      <c r="S10" s="415" t="e">
        <f t="shared" si="0"/>
        <v>#DIV/0!</v>
      </c>
      <c r="T10" s="415" t="e">
        <f t="shared" si="0"/>
        <v>#DIV/0!</v>
      </c>
      <c r="U10" s="415" t="e">
        <f t="shared" si="0"/>
        <v>#DIV/0!</v>
      </c>
      <c r="V10" s="415" t="e">
        <f t="shared" si="0"/>
        <v>#DIV/0!</v>
      </c>
      <c r="W10" s="415" t="e">
        <f t="shared" si="1"/>
        <v>#DIV/0!</v>
      </c>
      <c r="X10" s="415" t="e">
        <f t="shared" si="1"/>
        <v>#DIV/0!</v>
      </c>
      <c r="Y10" s="415" t="e">
        <f t="shared" si="1"/>
        <v>#DIV/0!</v>
      </c>
      <c r="AA10" s="415" t="e">
        <f t="shared" si="2"/>
        <v>#DIV/0!</v>
      </c>
      <c r="AB10" s="415" t="e">
        <f t="shared" si="3"/>
        <v>#DIV/0!</v>
      </c>
      <c r="AC10" s="415" t="e">
        <f t="shared" si="4"/>
        <v>#DIV/0!</v>
      </c>
      <c r="AD10" s="415" t="e">
        <f t="shared" si="5"/>
        <v>#DIV/0!</v>
      </c>
      <c r="AE10" s="415" t="e">
        <f t="shared" si="6"/>
        <v>#DIV/0!</v>
      </c>
      <c r="AF10" s="415" t="e">
        <f t="shared" si="7"/>
        <v>#DIV/0!</v>
      </c>
    </row>
    <row r="11" spans="1:32" s="402" customFormat="1" ht="25.5" customHeight="1" x14ac:dyDescent="0.25">
      <c r="A11" s="407">
        <v>5</v>
      </c>
      <c r="B11" s="412"/>
      <c r="C11" s="413"/>
      <c r="D11" s="414"/>
      <c r="E11" s="413"/>
      <c r="F11" s="414"/>
      <c r="G11" s="413"/>
      <c r="H11" s="414"/>
      <c r="I11" s="413"/>
      <c r="J11" s="414"/>
      <c r="K11" s="413"/>
      <c r="L11" s="414"/>
      <c r="M11" s="413"/>
      <c r="N11" s="414"/>
      <c r="O11" s="407"/>
      <c r="P11" s="415" t="e">
        <f t="shared" si="0"/>
        <v>#DIV/0!</v>
      </c>
      <c r="Q11" s="415" t="e">
        <f t="shared" si="0"/>
        <v>#DIV/0!</v>
      </c>
      <c r="R11" s="415" t="e">
        <f t="shared" si="0"/>
        <v>#DIV/0!</v>
      </c>
      <c r="S11" s="415" t="e">
        <f t="shared" si="0"/>
        <v>#DIV/0!</v>
      </c>
      <c r="T11" s="415" t="e">
        <f t="shared" si="0"/>
        <v>#DIV/0!</v>
      </c>
      <c r="U11" s="415" t="e">
        <f t="shared" si="0"/>
        <v>#DIV/0!</v>
      </c>
      <c r="V11" s="415" t="e">
        <f t="shared" si="0"/>
        <v>#DIV/0!</v>
      </c>
      <c r="W11" s="415" t="e">
        <f t="shared" si="1"/>
        <v>#DIV/0!</v>
      </c>
      <c r="X11" s="415" t="e">
        <f t="shared" si="1"/>
        <v>#DIV/0!</v>
      </c>
      <c r="Y11" s="415" t="e">
        <f t="shared" si="1"/>
        <v>#DIV/0!</v>
      </c>
      <c r="AA11" s="415" t="e">
        <f t="shared" si="2"/>
        <v>#DIV/0!</v>
      </c>
      <c r="AB11" s="415" t="e">
        <f t="shared" si="3"/>
        <v>#DIV/0!</v>
      </c>
      <c r="AC11" s="415" t="e">
        <f t="shared" si="4"/>
        <v>#DIV/0!</v>
      </c>
      <c r="AD11" s="415" t="e">
        <f t="shared" si="5"/>
        <v>#DIV/0!</v>
      </c>
      <c r="AE11" s="415" t="e">
        <f t="shared" si="6"/>
        <v>#DIV/0!</v>
      </c>
      <c r="AF11" s="415" t="e">
        <f t="shared" si="7"/>
        <v>#DIV/0!</v>
      </c>
    </row>
    <row r="12" spans="1:32" s="402" customFormat="1" ht="25.5" customHeight="1" x14ac:dyDescent="0.25">
      <c r="A12" s="407">
        <v>6</v>
      </c>
      <c r="B12" s="416"/>
      <c r="C12" s="417"/>
      <c r="D12" s="418"/>
      <c r="E12" s="417"/>
      <c r="F12" s="418"/>
      <c r="G12" s="417"/>
      <c r="H12" s="418"/>
      <c r="I12" s="417"/>
      <c r="J12" s="418"/>
      <c r="K12" s="417"/>
      <c r="L12" s="418"/>
      <c r="M12" s="417"/>
      <c r="N12" s="418"/>
      <c r="O12" s="407"/>
      <c r="P12" s="415" t="e">
        <f t="shared" si="0"/>
        <v>#DIV/0!</v>
      </c>
      <c r="Q12" s="415" t="e">
        <f t="shared" si="0"/>
        <v>#DIV/0!</v>
      </c>
      <c r="R12" s="415" t="e">
        <f t="shared" si="0"/>
        <v>#DIV/0!</v>
      </c>
      <c r="S12" s="415" t="e">
        <f>H12/F12*1-1</f>
        <v>#DIV/0!</v>
      </c>
      <c r="T12" s="415" t="e">
        <f t="shared" si="0"/>
        <v>#DIV/0!</v>
      </c>
      <c r="U12" s="415" t="e">
        <f t="shared" si="0"/>
        <v>#DIV/0!</v>
      </c>
      <c r="V12" s="415" t="e">
        <f t="shared" si="0"/>
        <v>#DIV/0!</v>
      </c>
      <c r="W12" s="415" t="e">
        <f t="shared" si="1"/>
        <v>#DIV/0!</v>
      </c>
      <c r="X12" s="415" t="e">
        <f t="shared" si="1"/>
        <v>#DIV/0!</v>
      </c>
      <c r="Y12" s="415" t="e">
        <f t="shared" si="1"/>
        <v>#DIV/0!</v>
      </c>
      <c r="AA12" s="415" t="e">
        <f t="shared" si="2"/>
        <v>#DIV/0!</v>
      </c>
      <c r="AB12" s="415" t="e">
        <f t="shared" si="3"/>
        <v>#DIV/0!</v>
      </c>
      <c r="AC12" s="415" t="e">
        <f t="shared" si="4"/>
        <v>#DIV/0!</v>
      </c>
      <c r="AD12" s="415" t="e">
        <f t="shared" si="5"/>
        <v>#DIV/0!</v>
      </c>
      <c r="AE12" s="415" t="e">
        <f t="shared" si="6"/>
        <v>#DIV/0!</v>
      </c>
      <c r="AF12" s="415" t="e">
        <f t="shared" si="7"/>
        <v>#DIV/0!</v>
      </c>
    </row>
    <row r="13" spans="1:32" s="402" customFormat="1" ht="25.5" customHeight="1" x14ac:dyDescent="0.25">
      <c r="A13" s="407">
        <v>7</v>
      </c>
      <c r="B13" s="412"/>
      <c r="C13" s="413"/>
      <c r="D13" s="414"/>
      <c r="E13" s="413"/>
      <c r="F13" s="414"/>
      <c r="G13" s="413"/>
      <c r="H13" s="414"/>
      <c r="I13" s="413"/>
      <c r="J13" s="414"/>
      <c r="K13" s="413"/>
      <c r="L13" s="414"/>
      <c r="M13" s="413"/>
      <c r="N13" s="414"/>
      <c r="O13" s="407"/>
      <c r="P13" s="415" t="e">
        <f t="shared" si="0"/>
        <v>#DIV/0!</v>
      </c>
      <c r="Q13" s="415" t="e">
        <f t="shared" si="0"/>
        <v>#DIV/0!</v>
      </c>
      <c r="R13" s="415" t="e">
        <f t="shared" si="0"/>
        <v>#DIV/0!</v>
      </c>
      <c r="S13" s="415" t="e">
        <f t="shared" si="0"/>
        <v>#DIV/0!</v>
      </c>
      <c r="T13" s="415" t="e">
        <f t="shared" si="0"/>
        <v>#DIV/0!</v>
      </c>
      <c r="U13" s="415" t="e">
        <f t="shared" si="0"/>
        <v>#DIV/0!</v>
      </c>
      <c r="V13" s="415" t="e">
        <f t="shared" si="0"/>
        <v>#DIV/0!</v>
      </c>
      <c r="W13" s="415" t="e">
        <f t="shared" si="1"/>
        <v>#DIV/0!</v>
      </c>
      <c r="X13" s="415" t="e">
        <f t="shared" si="1"/>
        <v>#DIV/0!</v>
      </c>
      <c r="Y13" s="415" t="e">
        <f t="shared" si="1"/>
        <v>#DIV/0!</v>
      </c>
      <c r="AA13" s="415" t="e">
        <f t="shared" si="2"/>
        <v>#DIV/0!</v>
      </c>
      <c r="AB13" s="415" t="e">
        <f t="shared" si="3"/>
        <v>#DIV/0!</v>
      </c>
      <c r="AC13" s="415" t="e">
        <f t="shared" si="4"/>
        <v>#DIV/0!</v>
      </c>
      <c r="AD13" s="415" t="e">
        <f t="shared" si="5"/>
        <v>#DIV/0!</v>
      </c>
      <c r="AE13" s="415" t="e">
        <f t="shared" si="6"/>
        <v>#DIV/0!</v>
      </c>
      <c r="AF13" s="415" t="e">
        <f t="shared" si="7"/>
        <v>#DIV/0!</v>
      </c>
    </row>
    <row r="14" spans="1:32" s="402" customFormat="1" ht="25.5" customHeight="1" x14ac:dyDescent="0.25">
      <c r="A14" s="407">
        <v>8</v>
      </c>
      <c r="B14" s="416"/>
      <c r="C14" s="417"/>
      <c r="D14" s="418"/>
      <c r="E14" s="417"/>
      <c r="F14" s="418"/>
      <c r="G14" s="417"/>
      <c r="H14" s="418"/>
      <c r="I14" s="417"/>
      <c r="J14" s="418"/>
      <c r="K14" s="417"/>
      <c r="L14" s="418"/>
      <c r="M14" s="417"/>
      <c r="N14" s="418"/>
      <c r="O14" s="407"/>
      <c r="P14" s="415" t="e">
        <f t="shared" si="0"/>
        <v>#DIV/0!</v>
      </c>
      <c r="Q14" s="415" t="e">
        <f t="shared" si="0"/>
        <v>#DIV/0!</v>
      </c>
      <c r="R14" s="415" t="e">
        <f t="shared" si="0"/>
        <v>#DIV/0!</v>
      </c>
      <c r="S14" s="415" t="e">
        <f t="shared" si="0"/>
        <v>#DIV/0!</v>
      </c>
      <c r="T14" s="415" t="e">
        <f t="shared" si="0"/>
        <v>#DIV/0!</v>
      </c>
      <c r="U14" s="415" t="e">
        <f t="shared" si="0"/>
        <v>#DIV/0!</v>
      </c>
      <c r="V14" s="415" t="e">
        <f t="shared" si="0"/>
        <v>#DIV/0!</v>
      </c>
      <c r="W14" s="415" t="e">
        <f t="shared" si="1"/>
        <v>#DIV/0!</v>
      </c>
      <c r="X14" s="415" t="e">
        <f t="shared" si="1"/>
        <v>#DIV/0!</v>
      </c>
      <c r="Y14" s="415" t="e">
        <f t="shared" si="1"/>
        <v>#DIV/0!</v>
      </c>
      <c r="AA14" s="415" t="e">
        <f t="shared" si="2"/>
        <v>#DIV/0!</v>
      </c>
      <c r="AB14" s="415" t="e">
        <f t="shared" si="3"/>
        <v>#DIV/0!</v>
      </c>
      <c r="AC14" s="415" t="e">
        <f t="shared" si="4"/>
        <v>#DIV/0!</v>
      </c>
      <c r="AD14" s="415" t="e">
        <f t="shared" si="5"/>
        <v>#DIV/0!</v>
      </c>
      <c r="AE14" s="415" t="e">
        <f t="shared" si="6"/>
        <v>#DIV/0!</v>
      </c>
      <c r="AF14" s="415" t="e">
        <f t="shared" si="7"/>
        <v>#DIV/0!</v>
      </c>
    </row>
    <row r="15" spans="1:32" s="402" customFormat="1" ht="25.5" customHeight="1" x14ac:dyDescent="0.25">
      <c r="A15" s="407">
        <v>9</v>
      </c>
      <c r="B15" s="412"/>
      <c r="C15" s="413"/>
      <c r="D15" s="414"/>
      <c r="E15" s="413"/>
      <c r="F15" s="414"/>
      <c r="G15" s="413"/>
      <c r="H15" s="414"/>
      <c r="I15" s="413"/>
      <c r="J15" s="414"/>
      <c r="K15" s="413"/>
      <c r="L15" s="414"/>
      <c r="M15" s="413"/>
      <c r="N15" s="414"/>
      <c r="O15" s="407"/>
      <c r="P15" s="415" t="e">
        <f t="shared" si="0"/>
        <v>#DIV/0!</v>
      </c>
      <c r="Q15" s="415" t="e">
        <f t="shared" si="0"/>
        <v>#DIV/0!</v>
      </c>
      <c r="R15" s="415" t="e">
        <f t="shared" si="0"/>
        <v>#DIV/0!</v>
      </c>
      <c r="S15" s="415" t="e">
        <f t="shared" si="0"/>
        <v>#DIV/0!</v>
      </c>
      <c r="T15" s="415" t="e">
        <f t="shared" si="0"/>
        <v>#DIV/0!</v>
      </c>
      <c r="U15" s="415" t="e">
        <f t="shared" si="0"/>
        <v>#DIV/0!</v>
      </c>
      <c r="V15" s="415" t="e">
        <f t="shared" si="0"/>
        <v>#DIV/0!</v>
      </c>
      <c r="W15" s="415" t="e">
        <f t="shared" si="1"/>
        <v>#DIV/0!</v>
      </c>
      <c r="X15" s="415" t="e">
        <f t="shared" si="1"/>
        <v>#DIV/0!</v>
      </c>
      <c r="Y15" s="415" t="e">
        <f t="shared" si="1"/>
        <v>#DIV/0!</v>
      </c>
      <c r="AA15" s="415" t="e">
        <f t="shared" si="2"/>
        <v>#DIV/0!</v>
      </c>
      <c r="AB15" s="415" t="e">
        <f t="shared" si="3"/>
        <v>#DIV/0!</v>
      </c>
      <c r="AC15" s="415" t="e">
        <f t="shared" si="4"/>
        <v>#DIV/0!</v>
      </c>
      <c r="AD15" s="415" t="e">
        <f t="shared" si="5"/>
        <v>#DIV/0!</v>
      </c>
      <c r="AE15" s="415" t="e">
        <f t="shared" si="6"/>
        <v>#DIV/0!</v>
      </c>
      <c r="AF15" s="415" t="e">
        <f t="shared" si="7"/>
        <v>#DIV/0!</v>
      </c>
    </row>
    <row r="16" spans="1:32" s="402" customFormat="1" ht="25.5" customHeight="1" x14ac:dyDescent="0.25">
      <c r="A16" s="407">
        <v>10</v>
      </c>
      <c r="B16" s="416"/>
      <c r="C16" s="417"/>
      <c r="D16" s="418"/>
      <c r="E16" s="417"/>
      <c r="F16" s="418"/>
      <c r="G16" s="417"/>
      <c r="H16" s="418"/>
      <c r="I16" s="417"/>
      <c r="J16" s="418"/>
      <c r="K16" s="417"/>
      <c r="L16" s="418"/>
      <c r="M16" s="417"/>
      <c r="N16" s="418"/>
      <c r="O16" s="407"/>
      <c r="P16" s="415" t="e">
        <f t="shared" si="0"/>
        <v>#DIV/0!</v>
      </c>
      <c r="Q16" s="415" t="e">
        <f t="shared" si="0"/>
        <v>#DIV/0!</v>
      </c>
      <c r="R16" s="415" t="e">
        <f t="shared" si="0"/>
        <v>#DIV/0!</v>
      </c>
      <c r="S16" s="415" t="e">
        <f t="shared" si="0"/>
        <v>#DIV/0!</v>
      </c>
      <c r="T16" s="415" t="e">
        <f t="shared" si="0"/>
        <v>#DIV/0!</v>
      </c>
      <c r="U16" s="415" t="e">
        <f t="shared" si="0"/>
        <v>#DIV/0!</v>
      </c>
      <c r="V16" s="415" t="e">
        <f t="shared" si="0"/>
        <v>#DIV/0!</v>
      </c>
      <c r="W16" s="415" t="e">
        <f t="shared" si="1"/>
        <v>#DIV/0!</v>
      </c>
      <c r="X16" s="415" t="e">
        <f t="shared" si="1"/>
        <v>#DIV/0!</v>
      </c>
      <c r="Y16" s="415" t="e">
        <f t="shared" si="1"/>
        <v>#DIV/0!</v>
      </c>
      <c r="AA16" s="415" t="e">
        <f t="shared" si="2"/>
        <v>#DIV/0!</v>
      </c>
      <c r="AB16" s="415" t="e">
        <f t="shared" si="3"/>
        <v>#DIV/0!</v>
      </c>
      <c r="AC16" s="415" t="e">
        <f t="shared" si="4"/>
        <v>#DIV/0!</v>
      </c>
      <c r="AD16" s="415" t="e">
        <f t="shared" si="5"/>
        <v>#DIV/0!</v>
      </c>
      <c r="AE16" s="415" t="e">
        <f t="shared" si="6"/>
        <v>#DIV/0!</v>
      </c>
      <c r="AF16" s="415" t="e">
        <f t="shared" si="7"/>
        <v>#DIV/0!</v>
      </c>
    </row>
    <row r="17" spans="1:32" s="402" customFormat="1" ht="25.5" customHeight="1" x14ac:dyDescent="0.25">
      <c r="A17" s="407">
        <v>11</v>
      </c>
      <c r="B17" s="412"/>
      <c r="C17" s="413"/>
      <c r="D17" s="414"/>
      <c r="E17" s="413"/>
      <c r="F17" s="414"/>
      <c r="G17" s="413"/>
      <c r="H17" s="414"/>
      <c r="I17" s="413"/>
      <c r="J17" s="414"/>
      <c r="K17" s="413"/>
      <c r="L17" s="414"/>
      <c r="M17" s="413"/>
      <c r="N17" s="414"/>
      <c r="O17" s="407"/>
      <c r="P17" s="415" t="e">
        <f t="shared" si="0"/>
        <v>#DIV/0!</v>
      </c>
      <c r="Q17" s="415" t="e">
        <f t="shared" si="0"/>
        <v>#DIV/0!</v>
      </c>
      <c r="R17" s="415" t="e">
        <f t="shared" si="0"/>
        <v>#DIV/0!</v>
      </c>
      <c r="S17" s="415" t="e">
        <f>H17/F17*1-1</f>
        <v>#DIV/0!</v>
      </c>
      <c r="T17" s="415" t="e">
        <f t="shared" si="0"/>
        <v>#DIV/0!</v>
      </c>
      <c r="U17" s="415" t="e">
        <f t="shared" si="0"/>
        <v>#DIV/0!</v>
      </c>
      <c r="V17" s="415" t="e">
        <f t="shared" si="0"/>
        <v>#DIV/0!</v>
      </c>
      <c r="W17" s="415" t="e">
        <f t="shared" si="1"/>
        <v>#DIV/0!</v>
      </c>
      <c r="X17" s="415" t="e">
        <f t="shared" si="1"/>
        <v>#DIV/0!</v>
      </c>
      <c r="Y17" s="415" t="e">
        <f t="shared" si="1"/>
        <v>#DIV/0!</v>
      </c>
      <c r="AA17" s="415" t="e">
        <f t="shared" si="2"/>
        <v>#DIV/0!</v>
      </c>
      <c r="AB17" s="415" t="e">
        <f t="shared" si="3"/>
        <v>#DIV/0!</v>
      </c>
      <c r="AC17" s="415" t="e">
        <f t="shared" si="4"/>
        <v>#DIV/0!</v>
      </c>
      <c r="AD17" s="415" t="e">
        <f t="shared" si="5"/>
        <v>#DIV/0!</v>
      </c>
      <c r="AE17" s="415" t="e">
        <f t="shared" si="6"/>
        <v>#DIV/0!</v>
      </c>
      <c r="AF17" s="415" t="e">
        <f t="shared" si="7"/>
        <v>#DIV/0!</v>
      </c>
    </row>
    <row r="18" spans="1:32" s="402" customFormat="1" ht="25.5" customHeight="1" x14ac:dyDescent="0.25">
      <c r="A18" s="407">
        <v>12</v>
      </c>
      <c r="B18" s="416"/>
      <c r="C18" s="417"/>
      <c r="D18" s="418"/>
      <c r="E18" s="417"/>
      <c r="F18" s="418"/>
      <c r="G18" s="417"/>
      <c r="H18" s="418"/>
      <c r="I18" s="417"/>
      <c r="J18" s="418"/>
      <c r="K18" s="417"/>
      <c r="L18" s="418"/>
      <c r="M18" s="417"/>
      <c r="N18" s="418"/>
      <c r="O18" s="407"/>
      <c r="P18" s="415" t="e">
        <f t="shared" si="0"/>
        <v>#DIV/0!</v>
      </c>
      <c r="Q18" s="415" t="e">
        <f t="shared" si="0"/>
        <v>#DIV/0!</v>
      </c>
      <c r="R18" s="415" t="e">
        <f t="shared" si="0"/>
        <v>#DIV/0!</v>
      </c>
      <c r="S18" s="415" t="e">
        <f t="shared" si="0"/>
        <v>#DIV/0!</v>
      </c>
      <c r="T18" s="415" t="e">
        <f t="shared" si="0"/>
        <v>#DIV/0!</v>
      </c>
      <c r="U18" s="415" t="e">
        <f t="shared" si="0"/>
        <v>#DIV/0!</v>
      </c>
      <c r="V18" s="415" t="e">
        <f t="shared" si="0"/>
        <v>#DIV/0!</v>
      </c>
      <c r="W18" s="415" t="e">
        <f t="shared" si="1"/>
        <v>#DIV/0!</v>
      </c>
      <c r="X18" s="415" t="e">
        <f t="shared" si="1"/>
        <v>#DIV/0!</v>
      </c>
      <c r="Y18" s="415" t="e">
        <f t="shared" si="1"/>
        <v>#DIV/0!</v>
      </c>
      <c r="AA18" s="415" t="e">
        <f t="shared" si="2"/>
        <v>#DIV/0!</v>
      </c>
      <c r="AB18" s="415" t="e">
        <f t="shared" si="3"/>
        <v>#DIV/0!</v>
      </c>
      <c r="AC18" s="415" t="e">
        <f t="shared" si="4"/>
        <v>#DIV/0!</v>
      </c>
      <c r="AD18" s="415" t="e">
        <f t="shared" si="5"/>
        <v>#DIV/0!</v>
      </c>
      <c r="AE18" s="415" t="e">
        <f t="shared" si="6"/>
        <v>#DIV/0!</v>
      </c>
      <c r="AF18" s="415" t="e">
        <f t="shared" si="7"/>
        <v>#DIV/0!</v>
      </c>
    </row>
    <row r="19" spans="1:32" s="424" customFormat="1" ht="27" customHeight="1" x14ac:dyDescent="0.2">
      <c r="A19" s="419"/>
      <c r="B19" s="420" t="s">
        <v>52</v>
      </c>
      <c r="C19" s="421"/>
      <c r="D19" s="422">
        <f>SUM(D7:D18)</f>
        <v>0</v>
      </c>
      <c r="E19" s="421"/>
      <c r="F19" s="422">
        <f>SUM(F7:F18)</f>
        <v>0</v>
      </c>
      <c r="G19" s="421"/>
      <c r="H19" s="422">
        <f>SUM(H7:H17)</f>
        <v>0</v>
      </c>
      <c r="I19" s="421"/>
      <c r="J19" s="422">
        <f>SUM(J7:J17)</f>
        <v>0</v>
      </c>
      <c r="K19" s="421"/>
      <c r="L19" s="422">
        <f>SUM(L7:L17)</f>
        <v>0</v>
      </c>
      <c r="M19" s="421"/>
      <c r="N19" s="422">
        <f>SUM(N7:N17)</f>
        <v>0</v>
      </c>
      <c r="O19" s="419"/>
      <c r="P19" s="423" t="e">
        <f>E19/C19*1-1</f>
        <v>#DIV/0!</v>
      </c>
      <c r="Q19" s="423" t="e">
        <f t="shared" si="0"/>
        <v>#DIV/0!</v>
      </c>
      <c r="R19" s="423" t="e">
        <f t="shared" si="0"/>
        <v>#DIV/0!</v>
      </c>
      <c r="S19" s="423" t="e">
        <f t="shared" si="0"/>
        <v>#DIV/0!</v>
      </c>
      <c r="T19" s="423" t="e">
        <f t="shared" si="0"/>
        <v>#DIV/0!</v>
      </c>
      <c r="U19" s="423" t="e">
        <f t="shared" si="0"/>
        <v>#DIV/0!</v>
      </c>
      <c r="V19" s="423" t="e">
        <f t="shared" si="0"/>
        <v>#DIV/0!</v>
      </c>
      <c r="W19" s="423" t="e">
        <f t="shared" si="1"/>
        <v>#DIV/0!</v>
      </c>
      <c r="X19" s="423" t="e">
        <f t="shared" si="1"/>
        <v>#DIV/0!</v>
      </c>
      <c r="Y19" s="423" t="e">
        <f t="shared" si="1"/>
        <v>#DIV/0!</v>
      </c>
      <c r="AA19" s="423" t="e">
        <f>D19/D$19</f>
        <v>#DIV/0!</v>
      </c>
      <c r="AB19" s="423" t="e">
        <f>F19/F$19</f>
        <v>#DIV/0!</v>
      </c>
      <c r="AC19" s="423" t="e">
        <f>H19/H$19</f>
        <v>#DIV/0!</v>
      </c>
      <c r="AD19" s="423" t="e">
        <f>J19/J$19</f>
        <v>#DIV/0!</v>
      </c>
      <c r="AE19" s="423" t="e">
        <f>L19/L$19</f>
        <v>#DIV/0!</v>
      </c>
      <c r="AF19" s="423" t="e">
        <f>N19/N$19</f>
        <v>#DIV/0!</v>
      </c>
    </row>
    <row r="20" spans="1:32" s="424" customFormat="1" ht="24.75" customHeight="1" x14ac:dyDescent="0.2">
      <c r="A20" s="425"/>
      <c r="B20" s="420"/>
      <c r="C20" s="426"/>
      <c r="D20" s="422"/>
      <c r="E20" s="426"/>
      <c r="F20" s="422"/>
      <c r="G20" s="426"/>
      <c r="H20" s="422"/>
      <c r="I20" s="426"/>
      <c r="J20" s="422"/>
      <c r="K20" s="426"/>
      <c r="L20" s="422"/>
      <c r="M20" s="426"/>
      <c r="N20" s="422"/>
      <c r="O20" s="425"/>
    </row>
    <row r="21" spans="1:32" s="402" customFormat="1" ht="18" customHeight="1" x14ac:dyDescent="0.25">
      <c r="A21" s="401"/>
      <c r="B21" s="427"/>
      <c r="C21" s="428"/>
      <c r="D21" s="428"/>
      <c r="E21" s="429"/>
      <c r="F21" s="429"/>
      <c r="G21" s="429"/>
      <c r="H21" s="429"/>
      <c r="I21" s="429"/>
      <c r="J21" s="429"/>
      <c r="K21" s="429"/>
      <c r="L21" s="429"/>
      <c r="M21" s="429"/>
      <c r="N21" s="429"/>
      <c r="O21" s="406"/>
    </row>
    <row r="22" spans="1:32" s="402" customFormat="1" x14ac:dyDescent="0.25">
      <c r="A22" s="401"/>
      <c r="B22" s="430"/>
      <c r="C22" s="430"/>
      <c r="D22" s="430"/>
      <c r="E22" s="429"/>
      <c r="F22" s="429"/>
      <c r="G22" s="429"/>
      <c r="H22" s="429"/>
      <c r="I22" s="429"/>
      <c r="J22" s="429"/>
      <c r="K22" s="429"/>
      <c r="L22" s="429"/>
      <c r="M22" s="429"/>
      <c r="N22" s="429"/>
      <c r="O22" s="406"/>
    </row>
    <row r="23" spans="1:32" s="402" customFormat="1" x14ac:dyDescent="0.25">
      <c r="A23" s="401"/>
      <c r="E23" s="431"/>
      <c r="F23" s="431"/>
      <c r="G23" s="431"/>
      <c r="H23" s="431"/>
      <c r="I23" s="431"/>
      <c r="J23" s="431"/>
      <c r="K23" s="431"/>
      <c r="L23" s="429"/>
      <c r="M23" s="429"/>
      <c r="N23" s="429"/>
      <c r="O23" s="406"/>
    </row>
    <row r="24" spans="1:32" s="402" customFormat="1" ht="15.75" thickBot="1" x14ac:dyDescent="0.3">
      <c r="A24" s="407"/>
      <c r="B24" s="432" t="s">
        <v>53</v>
      </c>
      <c r="C24" s="432"/>
      <c r="D24" s="432"/>
      <c r="E24" s="433"/>
      <c r="F24" s="433"/>
      <c r="G24" s="433"/>
      <c r="H24" s="433"/>
      <c r="I24" s="433"/>
      <c r="J24" s="433"/>
      <c r="K24" s="433"/>
      <c r="L24" s="434"/>
      <c r="M24" s="435"/>
      <c r="N24" s="435"/>
      <c r="O24" s="406"/>
    </row>
    <row r="25" spans="1:32" s="402" customFormat="1" ht="22.5" customHeight="1" x14ac:dyDescent="0.25">
      <c r="A25" s="407"/>
      <c r="B25" s="402" t="s">
        <v>68</v>
      </c>
      <c r="L25" s="436"/>
      <c r="M25" s="429"/>
      <c r="N25" s="429"/>
      <c r="O25" s="406"/>
    </row>
    <row r="26" spans="1:32" s="402" customFormat="1" ht="21.75" customHeight="1" x14ac:dyDescent="0.25">
      <c r="A26" s="407"/>
      <c r="B26" s="402" t="s">
        <v>62</v>
      </c>
      <c r="L26" s="436"/>
      <c r="M26" s="429"/>
      <c r="N26" s="429"/>
      <c r="O26" s="406"/>
    </row>
  </sheetData>
  <sheetProtection algorithmName="SHA-512" hashValue="hkeF+TOZDfIJzWIsSgnaD0U+h1yzKa3Crq61agr5k+FblsYFFhqbyxwIzgvQ9op0G5xtdMHYZ8Bs+RAJU2huRw==" saltValue="DS7BdzZFhXMndjFF/20dew==" spinCount="100000" sheet="1" formatCells="0" formatRows="0" insertRows="0" selectLockedCells="1"/>
  <mergeCells count="16">
    <mergeCell ref="P4:Y4"/>
    <mergeCell ref="AA4:AF4"/>
    <mergeCell ref="P5:Q5"/>
    <mergeCell ref="R5:S5"/>
    <mergeCell ref="T5:U5"/>
    <mergeCell ref="V5:W5"/>
    <mergeCell ref="X5:Y5"/>
    <mergeCell ref="C3:N3"/>
    <mergeCell ref="C5:D5"/>
    <mergeCell ref="B4:N4"/>
    <mergeCell ref="B5:B6"/>
    <mergeCell ref="G5:H5"/>
    <mergeCell ref="I5:J5"/>
    <mergeCell ref="K5:L5"/>
    <mergeCell ref="M5:N5"/>
    <mergeCell ref="E5:F5"/>
  </mergeCells>
  <pageMargins left="0.34" right="0.3" top="0.53" bottom="0.51" header="0.35" footer="0.3"/>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pageSetUpPr autoPageBreaks="0" fitToPage="1"/>
  </sheetPr>
  <dimension ref="A1:P107"/>
  <sheetViews>
    <sheetView showGridLines="0" topLeftCell="A9" zoomScale="80" zoomScaleNormal="80" workbookViewId="0">
      <selection activeCell="C50" sqref="C50"/>
    </sheetView>
  </sheetViews>
  <sheetFormatPr defaultColWidth="9.140625" defaultRowHeight="15" outlineLevelRow="1" x14ac:dyDescent="0.25"/>
  <cols>
    <col min="1" max="1" width="3" style="1" customWidth="1"/>
    <col min="2" max="2" width="34.28515625" style="1" customWidth="1"/>
    <col min="3" max="9" width="16.28515625" style="1" customWidth="1"/>
    <col min="10" max="10" width="12.7109375" style="1" customWidth="1"/>
    <col min="11" max="16384" width="9.140625" style="1"/>
  </cols>
  <sheetData>
    <row r="1" spans="2:10" ht="57.75" customHeight="1" x14ac:dyDescent="0.25">
      <c r="B1" s="497" t="s">
        <v>578</v>
      </c>
      <c r="C1" s="497"/>
      <c r="D1" s="497"/>
      <c r="E1" s="497"/>
      <c r="F1" s="497"/>
      <c r="G1" s="497"/>
      <c r="H1" s="497"/>
      <c r="I1" s="497"/>
    </row>
    <row r="2" spans="2:10" ht="29.25" customHeight="1" x14ac:dyDescent="0.25">
      <c r="B2" s="125" t="s">
        <v>111</v>
      </c>
      <c r="C2" s="498"/>
      <c r="D2" s="498"/>
      <c r="E2" s="498"/>
      <c r="F2" s="498"/>
      <c r="G2" s="498"/>
      <c r="H2" s="498"/>
      <c r="I2" s="498"/>
    </row>
    <row r="3" spans="2:10" s="2" customFormat="1" ht="41.25" customHeight="1" thickBot="1" x14ac:dyDescent="0.3">
      <c r="B3" s="102" t="s">
        <v>24</v>
      </c>
      <c r="C3" s="443" t="s">
        <v>579</v>
      </c>
      <c r="D3" s="443" t="s">
        <v>589</v>
      </c>
      <c r="E3" s="443" t="s">
        <v>34</v>
      </c>
      <c r="F3" s="443" t="s">
        <v>580</v>
      </c>
      <c r="G3" s="443" t="s">
        <v>581</v>
      </c>
      <c r="H3" s="443" t="s">
        <v>590</v>
      </c>
      <c r="I3" s="444" t="s">
        <v>592</v>
      </c>
    </row>
    <row r="4" spans="2:10" s="3" customFormat="1" ht="24.75" customHeight="1" x14ac:dyDescent="0.25">
      <c r="B4" s="34" t="s">
        <v>36</v>
      </c>
      <c r="C4" s="60"/>
      <c r="D4" s="60"/>
      <c r="E4" s="60"/>
      <c r="F4" s="60"/>
      <c r="G4" s="60"/>
      <c r="H4" s="60"/>
      <c r="I4" s="35">
        <f>IF(D4=0,0,H4/D4)</f>
        <v>0</v>
      </c>
      <c r="J4" s="14" t="s">
        <v>45</v>
      </c>
    </row>
    <row r="5" spans="2:10" s="3" customFormat="1" ht="24.75" customHeight="1" x14ac:dyDescent="0.25">
      <c r="B5" s="21" t="s">
        <v>25</v>
      </c>
      <c r="C5" s="61"/>
      <c r="D5" s="61"/>
      <c r="E5" s="61"/>
      <c r="F5" s="61"/>
      <c r="G5" s="61"/>
      <c r="H5" s="61"/>
      <c r="I5" s="22">
        <f t="shared" ref="I5:I16" si="0">IF(D5=0,0,H5/D5)</f>
        <v>0</v>
      </c>
    </row>
    <row r="6" spans="2:10" s="3" customFormat="1" ht="24.75" customHeight="1" x14ac:dyDescent="0.25">
      <c r="B6" s="103" t="s">
        <v>26</v>
      </c>
      <c r="C6" s="104">
        <f t="shared" ref="C6:H6" si="1">C4-C5</f>
        <v>0</v>
      </c>
      <c r="D6" s="104">
        <f t="shared" si="1"/>
        <v>0</v>
      </c>
      <c r="E6" s="104">
        <f t="shared" si="1"/>
        <v>0</v>
      </c>
      <c r="F6" s="104">
        <f t="shared" si="1"/>
        <v>0</v>
      </c>
      <c r="G6" s="104">
        <f t="shared" si="1"/>
        <v>0</v>
      </c>
      <c r="H6" s="104">
        <f t="shared" si="1"/>
        <v>0</v>
      </c>
      <c r="I6" s="105">
        <f t="shared" si="0"/>
        <v>0</v>
      </c>
    </row>
    <row r="7" spans="2:10" s="3" customFormat="1" ht="24.75" customHeight="1" x14ac:dyDescent="0.25">
      <c r="B7" s="21" t="s">
        <v>37</v>
      </c>
      <c r="C7" s="23">
        <f t="shared" ref="C7:H7" si="2">IF(C4=0,0,C6/C4)</f>
        <v>0</v>
      </c>
      <c r="D7" s="23">
        <f t="shared" si="2"/>
        <v>0</v>
      </c>
      <c r="E7" s="23">
        <f t="shared" si="2"/>
        <v>0</v>
      </c>
      <c r="F7" s="23">
        <f t="shared" si="2"/>
        <v>0</v>
      </c>
      <c r="G7" s="23">
        <f t="shared" si="2"/>
        <v>0</v>
      </c>
      <c r="H7" s="23">
        <f t="shared" si="2"/>
        <v>0</v>
      </c>
      <c r="I7" s="24">
        <f>IF(D7=0,0,H7-D7)</f>
        <v>0</v>
      </c>
    </row>
    <row r="8" spans="2:10" s="3" customFormat="1" ht="24.75" customHeight="1" x14ac:dyDescent="0.25">
      <c r="B8" s="21" t="s">
        <v>27</v>
      </c>
      <c r="C8" s="61"/>
      <c r="D8" s="61"/>
      <c r="E8" s="61"/>
      <c r="F8" s="61"/>
      <c r="G8" s="62"/>
      <c r="H8" s="61"/>
      <c r="I8" s="22">
        <f t="shared" si="0"/>
        <v>0</v>
      </c>
    </row>
    <row r="9" spans="2:10" s="3" customFormat="1" ht="24.75" customHeight="1" x14ac:dyDescent="0.25">
      <c r="B9" s="21" t="s">
        <v>28</v>
      </c>
      <c r="C9" s="61"/>
      <c r="D9" s="61"/>
      <c r="E9" s="61"/>
      <c r="F9" s="61"/>
      <c r="G9" s="62"/>
      <c r="H9" s="61"/>
      <c r="I9" s="22">
        <f t="shared" si="0"/>
        <v>0</v>
      </c>
    </row>
    <row r="10" spans="2:10" s="3" customFormat="1" ht="24.75" customHeight="1" x14ac:dyDescent="0.25">
      <c r="B10" s="21" t="s">
        <v>29</v>
      </c>
      <c r="C10" s="61"/>
      <c r="D10" s="61"/>
      <c r="E10" s="61"/>
      <c r="F10" s="61"/>
      <c r="G10" s="61"/>
      <c r="H10" s="61"/>
      <c r="I10" s="22">
        <f t="shared" si="0"/>
        <v>0</v>
      </c>
    </row>
    <row r="11" spans="2:10" s="3" customFormat="1" ht="24.75" customHeight="1" x14ac:dyDescent="0.25">
      <c r="B11" s="21" t="s">
        <v>30</v>
      </c>
      <c r="C11" s="61"/>
      <c r="D11" s="61"/>
      <c r="E11" s="61"/>
      <c r="F11" s="61"/>
      <c r="G11" s="62"/>
      <c r="H11" s="61"/>
      <c r="I11" s="22">
        <f t="shared" si="0"/>
        <v>0</v>
      </c>
    </row>
    <row r="12" spans="2:10" s="3" customFormat="1" ht="32.25" customHeight="1" x14ac:dyDescent="0.25">
      <c r="B12" s="103" t="s">
        <v>31</v>
      </c>
      <c r="C12" s="104">
        <f t="shared" ref="C12:H12" si="3">C6+C8-C9-C10-C11</f>
        <v>0</v>
      </c>
      <c r="D12" s="104">
        <f t="shared" si="3"/>
        <v>0</v>
      </c>
      <c r="E12" s="104">
        <f t="shared" si="3"/>
        <v>0</v>
      </c>
      <c r="F12" s="104">
        <f t="shared" si="3"/>
        <v>0</v>
      </c>
      <c r="G12" s="104">
        <f t="shared" si="3"/>
        <v>0</v>
      </c>
      <c r="H12" s="104">
        <f t="shared" si="3"/>
        <v>0</v>
      </c>
      <c r="I12" s="106">
        <f t="shared" si="0"/>
        <v>0</v>
      </c>
    </row>
    <row r="13" spans="2:10" s="3" customFormat="1" ht="39" customHeight="1" x14ac:dyDescent="0.25">
      <c r="B13" s="21" t="s">
        <v>44</v>
      </c>
      <c r="C13" s="61"/>
      <c r="D13" s="61"/>
      <c r="E13" s="61"/>
      <c r="F13" s="61"/>
      <c r="G13" s="62"/>
      <c r="H13" s="61"/>
      <c r="I13" s="22">
        <f t="shared" si="0"/>
        <v>0</v>
      </c>
    </row>
    <row r="14" spans="2:10" s="3" customFormat="1" ht="31.5" customHeight="1" x14ac:dyDescent="0.25">
      <c r="B14" s="103" t="s">
        <v>32</v>
      </c>
      <c r="C14" s="104">
        <f t="shared" ref="C14:H14" si="4">C12+C13</f>
        <v>0</v>
      </c>
      <c r="D14" s="104">
        <f t="shared" si="4"/>
        <v>0</v>
      </c>
      <c r="E14" s="104">
        <f t="shared" si="4"/>
        <v>0</v>
      </c>
      <c r="F14" s="104">
        <f t="shared" si="4"/>
        <v>0</v>
      </c>
      <c r="G14" s="104">
        <f t="shared" si="4"/>
        <v>0</v>
      </c>
      <c r="H14" s="104">
        <f t="shared" si="4"/>
        <v>0</v>
      </c>
      <c r="I14" s="106">
        <f t="shared" si="0"/>
        <v>0</v>
      </c>
    </row>
    <row r="15" spans="2:10" s="3" customFormat="1" ht="30.75" customHeight="1" x14ac:dyDescent="0.25">
      <c r="B15" s="21" t="s">
        <v>33</v>
      </c>
      <c r="C15" s="61"/>
      <c r="D15" s="61"/>
      <c r="E15" s="437">
        <f>E14*12%</f>
        <v>0</v>
      </c>
      <c r="F15" s="437">
        <f>F14*12%</f>
        <v>0</v>
      </c>
      <c r="G15" s="437">
        <f>G14*12%</f>
        <v>0</v>
      </c>
      <c r="H15" s="437">
        <f>H14*12%</f>
        <v>0</v>
      </c>
      <c r="I15" s="445">
        <f t="shared" si="0"/>
        <v>0</v>
      </c>
    </row>
    <row r="16" spans="2:10" s="3" customFormat="1" ht="24.75" customHeight="1" x14ac:dyDescent="0.25">
      <c r="B16" s="103" t="s">
        <v>91</v>
      </c>
      <c r="C16" s="104">
        <f t="shared" ref="C16:H16" si="5">C14-C15</f>
        <v>0</v>
      </c>
      <c r="D16" s="104">
        <f t="shared" si="5"/>
        <v>0</v>
      </c>
      <c r="E16" s="104">
        <f t="shared" si="5"/>
        <v>0</v>
      </c>
      <c r="F16" s="104">
        <f t="shared" si="5"/>
        <v>0</v>
      </c>
      <c r="G16" s="104">
        <f t="shared" si="5"/>
        <v>0</v>
      </c>
      <c r="H16" s="104">
        <f t="shared" si="5"/>
        <v>0</v>
      </c>
      <c r="I16" s="106">
        <f t="shared" si="0"/>
        <v>0</v>
      </c>
    </row>
    <row r="17" spans="1:16" s="3" customFormat="1" ht="12" customHeight="1" x14ac:dyDescent="0.25">
      <c r="B17" s="36"/>
      <c r="C17" s="37"/>
      <c r="D17" s="37"/>
      <c r="E17" s="37"/>
      <c r="F17" s="37"/>
      <c r="G17" s="37"/>
      <c r="H17" s="37"/>
      <c r="I17" s="38"/>
    </row>
    <row r="18" spans="1:16" s="3" customFormat="1" ht="27.75" hidden="1" customHeight="1" outlineLevel="1" thickBot="1" x14ac:dyDescent="0.3">
      <c r="B18" s="45" t="s">
        <v>78</v>
      </c>
      <c r="C18" s="46">
        <f>C16+C15+C21+C50+C22</f>
        <v>0</v>
      </c>
      <c r="D18" s="46">
        <f t="shared" ref="D18:H18" si="6">D16+D15+D21+D50+D22</f>
        <v>0</v>
      </c>
      <c r="E18" s="46">
        <f t="shared" si="6"/>
        <v>0</v>
      </c>
      <c r="F18" s="46">
        <f t="shared" si="6"/>
        <v>0</v>
      </c>
      <c r="G18" s="46">
        <f t="shared" si="6"/>
        <v>0</v>
      </c>
      <c r="H18" s="46">
        <f t="shared" si="6"/>
        <v>0</v>
      </c>
      <c r="I18" s="47">
        <f>IF(E18=0,0,H18/E18)</f>
        <v>0</v>
      </c>
    </row>
    <row r="19" spans="1:16" s="3" customFormat="1" ht="15.75" collapsed="1" thickBot="1" x14ac:dyDescent="0.3">
      <c r="B19" s="39"/>
      <c r="C19" s="39"/>
      <c r="D19" s="39"/>
      <c r="E19" s="39"/>
      <c r="F19" s="39"/>
      <c r="G19" s="39"/>
      <c r="H19" s="39"/>
      <c r="I19" s="40"/>
    </row>
    <row r="20" spans="1:16" s="3" customFormat="1" ht="24.75" customHeight="1" x14ac:dyDescent="0.25">
      <c r="B20" s="41" t="s">
        <v>35</v>
      </c>
      <c r="C20" s="63"/>
      <c r="D20" s="63"/>
      <c r="E20" s="63"/>
      <c r="F20" s="63"/>
      <c r="G20" s="63"/>
      <c r="H20" s="63"/>
      <c r="I20" s="42">
        <f>IF(D20=0,0,H20/D20)</f>
        <v>0</v>
      </c>
    </row>
    <row r="21" spans="1:16" s="3" customFormat="1" ht="44.25" x14ac:dyDescent="0.25">
      <c r="B21" s="25" t="s">
        <v>92</v>
      </c>
      <c r="C21" s="64"/>
      <c r="D21" s="64"/>
      <c r="E21" s="64"/>
      <c r="F21" s="64"/>
      <c r="G21" s="64"/>
      <c r="H21" s="64"/>
      <c r="I21" s="24"/>
    </row>
    <row r="22" spans="1:16" s="3" customFormat="1" ht="44.25" customHeight="1" thickBot="1" x14ac:dyDescent="0.3">
      <c r="B22" s="43" t="s">
        <v>93</v>
      </c>
      <c r="C22" s="65"/>
      <c r="D22" s="65"/>
      <c r="E22" s="65"/>
      <c r="F22" s="65"/>
      <c r="G22" s="65"/>
      <c r="H22" s="65"/>
      <c r="I22" s="44"/>
    </row>
    <row r="23" spans="1:16" s="3" customFormat="1" ht="9.75" customHeight="1" thickBot="1" x14ac:dyDescent="0.3">
      <c r="B23" s="48"/>
      <c r="C23" s="49"/>
      <c r="D23" s="49"/>
      <c r="E23" s="49"/>
      <c r="F23" s="49"/>
      <c r="G23" s="49"/>
      <c r="H23" s="49"/>
      <c r="I23" s="50"/>
    </row>
    <row r="24" spans="1:16" s="3" customFormat="1" ht="26.25" customHeight="1" thickBot="1" x14ac:dyDescent="0.3">
      <c r="B24" s="54" t="s">
        <v>76</v>
      </c>
      <c r="C24" s="55"/>
      <c r="D24" s="55"/>
      <c r="E24" s="55"/>
      <c r="F24" s="55"/>
      <c r="G24" s="55"/>
      <c r="H24" s="55"/>
      <c r="I24" s="56"/>
    </row>
    <row r="25" spans="1:16" s="3" customFormat="1" ht="36" customHeight="1" x14ac:dyDescent="0.25">
      <c r="A25" s="15"/>
      <c r="B25" s="34" t="s">
        <v>71</v>
      </c>
      <c r="C25" s="66"/>
      <c r="D25" s="66"/>
      <c r="E25" s="66"/>
      <c r="F25" s="66"/>
      <c r="G25" s="66"/>
      <c r="H25" s="66"/>
      <c r="I25" s="400">
        <f>IF(D25=0,0,H25-D25)</f>
        <v>0</v>
      </c>
      <c r="J25" s="396">
        <f>I25-E25</f>
        <v>0</v>
      </c>
    </row>
    <row r="26" spans="1:16" s="17" customFormat="1" ht="19.5" customHeight="1" x14ac:dyDescent="0.25">
      <c r="A26" s="16"/>
      <c r="B26" s="51" t="s">
        <v>69</v>
      </c>
      <c r="C26" s="67"/>
      <c r="D26" s="67"/>
      <c r="E26" s="67"/>
      <c r="F26" s="67"/>
      <c r="G26" s="67"/>
      <c r="H26" s="67"/>
      <c r="I26" s="400">
        <f t="shared" ref="I26:I29" si="7">IF(D26=0,0,H26-D26)</f>
        <v>0</v>
      </c>
      <c r="J26" s="396">
        <f t="shared" ref="J26:J29" si="8">I26-E26</f>
        <v>0</v>
      </c>
    </row>
    <row r="27" spans="1:16" s="17" customFormat="1" ht="19.5" customHeight="1" x14ac:dyDescent="0.25">
      <c r="A27" s="16"/>
      <c r="B27" s="51" t="s">
        <v>70</v>
      </c>
      <c r="C27" s="67"/>
      <c r="D27" s="67"/>
      <c r="E27" s="67"/>
      <c r="F27" s="67"/>
      <c r="G27" s="67"/>
      <c r="H27" s="67"/>
      <c r="I27" s="400">
        <f t="shared" si="7"/>
        <v>0</v>
      </c>
      <c r="J27" s="396">
        <f t="shared" si="8"/>
        <v>0</v>
      </c>
    </row>
    <row r="28" spans="1:16" s="3" customFormat="1" ht="21.75" customHeight="1" x14ac:dyDescent="0.25">
      <c r="A28" s="15"/>
      <c r="B28" s="21" t="s">
        <v>47</v>
      </c>
      <c r="C28" s="68"/>
      <c r="D28" s="68"/>
      <c r="E28" s="68"/>
      <c r="F28" s="68"/>
      <c r="G28" s="68"/>
      <c r="H28" s="68"/>
      <c r="I28" s="400">
        <f t="shared" si="7"/>
        <v>0</v>
      </c>
      <c r="J28" s="396">
        <f t="shared" si="8"/>
        <v>0</v>
      </c>
    </row>
    <row r="29" spans="1:16" s="3" customFormat="1" ht="45" x14ac:dyDescent="0.25">
      <c r="A29" s="15"/>
      <c r="B29" s="21" t="s">
        <v>64</v>
      </c>
      <c r="C29" s="68"/>
      <c r="D29" s="68"/>
      <c r="E29" s="68"/>
      <c r="F29" s="68"/>
      <c r="G29" s="68"/>
      <c r="H29" s="68"/>
      <c r="I29" s="400">
        <f t="shared" si="7"/>
        <v>0</v>
      </c>
      <c r="J29" s="396">
        <f t="shared" si="8"/>
        <v>0</v>
      </c>
    </row>
    <row r="30" spans="1:16" s="3" customFormat="1" ht="26.25" customHeight="1" x14ac:dyDescent="0.25">
      <c r="A30" s="15"/>
      <c r="B30" s="21" t="s">
        <v>46</v>
      </c>
      <c r="C30" s="68"/>
      <c r="D30" s="68"/>
      <c r="E30" s="68"/>
      <c r="F30" s="68"/>
      <c r="G30" s="68"/>
      <c r="H30" s="68"/>
      <c r="I30" s="24">
        <f t="shared" ref="I30:I34" si="9">IF(D30=0,0,H30/D30)</f>
        <v>0</v>
      </c>
      <c r="J30" s="10"/>
      <c r="K30" s="10">
        <f t="shared" ref="K30:P30" si="10">C5+C9+C10-C30</f>
        <v>0</v>
      </c>
      <c r="L30" s="10">
        <f t="shared" si="10"/>
        <v>0</v>
      </c>
      <c r="M30" s="10">
        <f t="shared" si="10"/>
        <v>0</v>
      </c>
      <c r="N30" s="10">
        <f t="shared" si="10"/>
        <v>0</v>
      </c>
      <c r="O30" s="10">
        <f t="shared" si="10"/>
        <v>0</v>
      </c>
      <c r="P30" s="10">
        <f t="shared" si="10"/>
        <v>0</v>
      </c>
    </row>
    <row r="31" spans="1:16" s="3" customFormat="1" ht="36" customHeight="1" x14ac:dyDescent="0.25">
      <c r="A31" s="15"/>
      <c r="B31" s="21" t="s">
        <v>72</v>
      </c>
      <c r="C31" s="68">
        <f t="shared" ref="C31:G31" si="11">IF(C29=0,0,C30/C$29/12)</f>
        <v>0</v>
      </c>
      <c r="D31" s="68">
        <f t="shared" si="11"/>
        <v>0</v>
      </c>
      <c r="E31" s="68">
        <f t="shared" si="11"/>
        <v>0</v>
      </c>
      <c r="F31" s="68">
        <f>IF(F29=0,0,F30/F$29/12)</f>
        <v>0</v>
      </c>
      <c r="G31" s="68">
        <f t="shared" si="11"/>
        <v>0</v>
      </c>
      <c r="H31" s="68">
        <f>IF(H29=0,0,H30/H$29/12)</f>
        <v>0</v>
      </c>
      <c r="I31" s="24">
        <f>IF(D31=0,0,H31/D31)</f>
        <v>0</v>
      </c>
    </row>
    <row r="32" spans="1:16" s="17" customFormat="1" ht="32.25" customHeight="1" x14ac:dyDescent="0.25">
      <c r="A32" s="16"/>
      <c r="B32" s="29" t="s">
        <v>77</v>
      </c>
      <c r="C32" s="28"/>
      <c r="D32" s="28">
        <f t="shared" ref="D32:H32" si="12">IF(C31=0,0,D31/C31*1-1)</f>
        <v>0</v>
      </c>
      <c r="E32" s="28">
        <f t="shared" si="12"/>
        <v>0</v>
      </c>
      <c r="F32" s="28">
        <f t="shared" si="12"/>
        <v>0</v>
      </c>
      <c r="G32" s="28">
        <f t="shared" si="12"/>
        <v>0</v>
      </c>
      <c r="H32" s="28">
        <f t="shared" si="12"/>
        <v>0</v>
      </c>
      <c r="I32" s="28">
        <f>IF(D32=0,0,H32-D32)</f>
        <v>0</v>
      </c>
    </row>
    <row r="33" spans="1:9" s="3" customFormat="1" ht="30" customHeight="1" x14ac:dyDescent="0.25">
      <c r="A33" s="15"/>
      <c r="B33" s="21" t="s">
        <v>81</v>
      </c>
      <c r="C33" s="27">
        <f>IF(C$29=0,0,C4/C$29)</f>
        <v>0</v>
      </c>
      <c r="D33" s="27">
        <f>IF(D29=0,0,D4/D29)</f>
        <v>0</v>
      </c>
      <c r="E33" s="27">
        <f>IF(E29=0,0,E4/E29)</f>
        <v>0</v>
      </c>
      <c r="F33" s="27">
        <f>IF(F29=0,0,F4/F29)</f>
        <v>0</v>
      </c>
      <c r="G33" s="27">
        <f>IF(G29=0,0,G4/G29)</f>
        <v>0</v>
      </c>
      <c r="H33" s="27">
        <f>IF(H29=0,0,H4/H29)</f>
        <v>0</v>
      </c>
      <c r="I33" s="24">
        <f t="shared" si="9"/>
        <v>0</v>
      </c>
    </row>
    <row r="34" spans="1:9" s="3" customFormat="1" ht="36" customHeight="1" x14ac:dyDescent="0.25">
      <c r="A34" s="15"/>
      <c r="B34" s="21" t="s">
        <v>82</v>
      </c>
      <c r="C34" s="27">
        <f t="shared" ref="C34:H34" si="13">IF(C$29=0,0,C38/C$29)</f>
        <v>0</v>
      </c>
      <c r="D34" s="27">
        <f t="shared" si="13"/>
        <v>0</v>
      </c>
      <c r="E34" s="27">
        <f t="shared" si="13"/>
        <v>0</v>
      </c>
      <c r="F34" s="27">
        <f t="shared" si="13"/>
        <v>0</v>
      </c>
      <c r="G34" s="27">
        <f t="shared" si="13"/>
        <v>0</v>
      </c>
      <c r="H34" s="27">
        <f t="shared" si="13"/>
        <v>0</v>
      </c>
      <c r="I34" s="24">
        <f t="shared" si="9"/>
        <v>0</v>
      </c>
    </row>
    <row r="35" spans="1:9" s="17" customFormat="1" ht="37.5" customHeight="1" x14ac:dyDescent="0.25">
      <c r="A35" s="16"/>
      <c r="B35" s="29" t="s">
        <v>85</v>
      </c>
      <c r="C35" s="28"/>
      <c r="D35" s="28">
        <f>IF(C34=0,0,D34/C34*1-1)</f>
        <v>0</v>
      </c>
      <c r="E35" s="28">
        <f t="shared" ref="E35:H35" si="14">IF(D34=0,0,E34/D34*1-1)</f>
        <v>0</v>
      </c>
      <c r="F35" s="28">
        <f t="shared" si="14"/>
        <v>0</v>
      </c>
      <c r="G35" s="28">
        <f t="shared" si="14"/>
        <v>0</v>
      </c>
      <c r="H35" s="28">
        <f t="shared" si="14"/>
        <v>0</v>
      </c>
      <c r="I35" s="28">
        <f>IF(D35=0,0,H35-D35)</f>
        <v>0</v>
      </c>
    </row>
    <row r="36" spans="1:9" s="17" customFormat="1" ht="50.25" customHeight="1" thickBot="1" x14ac:dyDescent="0.3">
      <c r="A36" s="16"/>
      <c r="B36" s="30" t="s">
        <v>86</v>
      </c>
      <c r="C36" s="31">
        <f t="shared" ref="C36:H36" si="15">C35-C32</f>
        <v>0</v>
      </c>
      <c r="D36" s="31">
        <f t="shared" si="15"/>
        <v>0</v>
      </c>
      <c r="E36" s="31">
        <f t="shared" si="15"/>
        <v>0</v>
      </c>
      <c r="F36" s="31">
        <f t="shared" si="15"/>
        <v>0</v>
      </c>
      <c r="G36" s="31">
        <f t="shared" si="15"/>
        <v>0</v>
      </c>
      <c r="H36" s="31">
        <f t="shared" si="15"/>
        <v>0</v>
      </c>
      <c r="I36" s="31">
        <f>I35-I32</f>
        <v>0</v>
      </c>
    </row>
    <row r="37" spans="1:9" s="3" customFormat="1" ht="21.75" customHeight="1" thickBot="1" x14ac:dyDescent="0.3">
      <c r="B37" s="54" t="s">
        <v>73</v>
      </c>
      <c r="C37" s="55"/>
      <c r="D37" s="55"/>
      <c r="E37" s="55"/>
      <c r="F37" s="55"/>
      <c r="G37" s="55"/>
      <c r="H37" s="55"/>
      <c r="I37" s="56"/>
    </row>
    <row r="38" spans="1:9" s="3" customFormat="1" ht="31.5" customHeight="1" x14ac:dyDescent="0.25">
      <c r="A38" s="9"/>
      <c r="B38" s="117" t="s">
        <v>80</v>
      </c>
      <c r="C38" s="118"/>
      <c r="D38" s="118"/>
      <c r="E38" s="118"/>
      <c r="F38" s="118"/>
      <c r="G38" s="118"/>
      <c r="H38" s="118"/>
      <c r="I38" s="119">
        <f>IF(D38=0,0,H38/D38)</f>
        <v>0</v>
      </c>
    </row>
    <row r="39" spans="1:9" s="3" customFormat="1" ht="25.5" hidden="1" customHeight="1" outlineLevel="1" thickBot="1" x14ac:dyDescent="0.3">
      <c r="B39" s="114" t="s">
        <v>74</v>
      </c>
      <c r="C39" s="115"/>
      <c r="D39" s="115"/>
      <c r="E39" s="115"/>
      <c r="F39" s="115"/>
      <c r="G39" s="115"/>
      <c r="H39" s="115"/>
      <c r="I39" s="116"/>
    </row>
    <row r="40" spans="1:9" s="3" customFormat="1" ht="25.5" hidden="1" customHeight="1" outlineLevel="1" x14ac:dyDescent="0.25">
      <c r="A40" s="15"/>
      <c r="B40" s="21" t="s">
        <v>100</v>
      </c>
      <c r="C40" s="69"/>
      <c r="D40" s="69"/>
      <c r="E40" s="69"/>
      <c r="F40" s="69"/>
      <c r="G40" s="69"/>
      <c r="H40" s="69"/>
      <c r="I40" s="32">
        <f>IF(E40=0,0,H40/E40)</f>
        <v>0</v>
      </c>
    </row>
    <row r="41" spans="1:9" s="3" customFormat="1" ht="28.5" hidden="1" customHeight="1" outlineLevel="1" x14ac:dyDescent="0.25">
      <c r="A41" s="15"/>
      <c r="B41" s="21" t="s">
        <v>75</v>
      </c>
      <c r="C41" s="33">
        <f t="shared" ref="C41:H41" si="16">IF(C40=0,0,C40/C$4)</f>
        <v>0</v>
      </c>
      <c r="D41" s="33">
        <f t="shared" si="16"/>
        <v>0</v>
      </c>
      <c r="E41" s="33">
        <f t="shared" si="16"/>
        <v>0</v>
      </c>
      <c r="F41" s="33">
        <f t="shared" si="16"/>
        <v>0</v>
      </c>
      <c r="G41" s="33">
        <f t="shared" si="16"/>
        <v>0</v>
      </c>
      <c r="H41" s="33">
        <f t="shared" si="16"/>
        <v>0</v>
      </c>
      <c r="I41" s="32">
        <f>IF(E41=0,0,H41-E41)</f>
        <v>0</v>
      </c>
    </row>
    <row r="42" spans="1:9" s="3" customFormat="1" collapsed="1" x14ac:dyDescent="0.25"/>
    <row r="43" spans="1:9" s="3" customFormat="1" ht="35.25" customHeight="1" x14ac:dyDescent="0.25">
      <c r="C43" s="18"/>
    </row>
    <row r="44" spans="1:9" s="3" customFormat="1" ht="24.75" customHeight="1" x14ac:dyDescent="0.25">
      <c r="B44" s="4" t="s">
        <v>43</v>
      </c>
    </row>
    <row r="45" spans="1:9" s="2" customFormat="1" x14ac:dyDescent="0.25">
      <c r="B45" s="107" t="s">
        <v>24</v>
      </c>
      <c r="C45" s="107" t="str">
        <f t="shared" ref="C45:H45" si="17">C3</f>
        <v>2023 efectiv</v>
      </c>
      <c r="D45" s="107" t="str">
        <f t="shared" si="17"/>
        <v>2024 efectiv</v>
      </c>
      <c r="E45" s="107" t="str">
        <f t="shared" si="17"/>
        <v>Prognoza 2025</v>
      </c>
      <c r="F45" s="107" t="str">
        <f t="shared" si="17"/>
        <v>Prognoza 2026</v>
      </c>
      <c r="G45" s="107" t="str">
        <f t="shared" si="17"/>
        <v>Prognoza 2027</v>
      </c>
      <c r="H45" s="107" t="str">
        <f t="shared" si="17"/>
        <v>Prognoza 2028</v>
      </c>
    </row>
    <row r="46" spans="1:9" s="3" customFormat="1" x14ac:dyDescent="0.25">
      <c r="B46" s="52" t="s">
        <v>0</v>
      </c>
      <c r="C46" s="62"/>
      <c r="D46" s="62"/>
      <c r="E46" s="62"/>
      <c r="F46" s="62"/>
      <c r="G46" s="62"/>
      <c r="H46" s="62"/>
    </row>
    <row r="47" spans="1:9" s="3" customFormat="1" ht="23.25" customHeight="1" x14ac:dyDescent="0.25">
      <c r="B47" s="53" t="s">
        <v>1</v>
      </c>
      <c r="C47" s="62"/>
      <c r="D47" s="62"/>
      <c r="E47" s="62"/>
      <c r="F47" s="62"/>
      <c r="G47" s="62"/>
      <c r="H47" s="62"/>
    </row>
    <row r="48" spans="1:9" s="3" customFormat="1" ht="30" x14ac:dyDescent="0.25">
      <c r="B48" s="53" t="s">
        <v>2</v>
      </c>
      <c r="C48" s="62"/>
      <c r="D48" s="62"/>
      <c r="E48" s="62"/>
      <c r="F48" s="62"/>
      <c r="G48" s="62"/>
      <c r="H48" s="62"/>
    </row>
    <row r="49" spans="2:8" s="3" customFormat="1" ht="30" x14ac:dyDescent="0.25">
      <c r="B49" s="53" t="s">
        <v>3</v>
      </c>
      <c r="C49" s="62"/>
      <c r="D49" s="62"/>
      <c r="E49" s="62"/>
      <c r="F49" s="62"/>
      <c r="G49" s="62"/>
      <c r="H49" s="62"/>
    </row>
    <row r="50" spans="2:8" s="3" customFormat="1" x14ac:dyDescent="0.25">
      <c r="B50" s="53" t="s">
        <v>4</v>
      </c>
      <c r="C50" s="62"/>
      <c r="D50" s="62"/>
      <c r="E50" s="62"/>
      <c r="F50" s="62"/>
      <c r="G50" s="62"/>
      <c r="H50" s="62"/>
    </row>
    <row r="51" spans="2:8" s="3" customFormat="1" x14ac:dyDescent="0.25">
      <c r="B51" s="53" t="s">
        <v>5</v>
      </c>
      <c r="C51" s="62"/>
      <c r="D51" s="62"/>
      <c r="E51" s="62"/>
      <c r="F51" s="62"/>
      <c r="G51" s="62"/>
      <c r="H51" s="62"/>
    </row>
    <row r="52" spans="2:8" s="3" customFormat="1" x14ac:dyDescent="0.25">
      <c r="B52" s="53" t="s">
        <v>6</v>
      </c>
      <c r="C52" s="62"/>
      <c r="D52" s="62"/>
      <c r="E52" s="62"/>
      <c r="F52" s="62"/>
      <c r="G52" s="62"/>
      <c r="H52" s="62"/>
    </row>
    <row r="53" spans="2:8" s="3" customFormat="1" x14ac:dyDescent="0.25">
      <c r="B53" s="53" t="s">
        <v>7</v>
      </c>
      <c r="C53" s="62"/>
      <c r="D53" s="62"/>
      <c r="E53" s="62"/>
      <c r="F53" s="62"/>
      <c r="G53" s="62"/>
      <c r="H53" s="62"/>
    </row>
    <row r="54" spans="2:8" s="3" customFormat="1" ht="28.5" x14ac:dyDescent="0.25">
      <c r="B54" s="108" t="s">
        <v>8</v>
      </c>
      <c r="C54" s="109">
        <f t="shared" ref="C54:H54" si="18">C47+C52-C48-C49-C50-C51-C53</f>
        <v>0</v>
      </c>
      <c r="D54" s="109">
        <f t="shared" si="18"/>
        <v>0</v>
      </c>
      <c r="E54" s="109">
        <f t="shared" si="18"/>
        <v>0</v>
      </c>
      <c r="F54" s="109">
        <f t="shared" si="18"/>
        <v>0</v>
      </c>
      <c r="G54" s="109">
        <f t="shared" si="18"/>
        <v>0</v>
      </c>
      <c r="H54" s="109">
        <f t="shared" si="18"/>
        <v>0</v>
      </c>
    </row>
    <row r="55" spans="2:8" s="3" customFormat="1" x14ac:dyDescent="0.25">
      <c r="B55" s="52" t="s">
        <v>9</v>
      </c>
      <c r="C55" s="62"/>
      <c r="D55" s="62"/>
      <c r="E55" s="62"/>
      <c r="F55" s="62"/>
      <c r="G55" s="62"/>
      <c r="H55" s="62"/>
    </row>
    <row r="56" spans="2:8" s="3" customFormat="1" ht="30" x14ac:dyDescent="0.25">
      <c r="B56" s="53" t="s">
        <v>10</v>
      </c>
      <c r="C56" s="62"/>
      <c r="D56" s="62"/>
      <c r="E56" s="62"/>
      <c r="F56" s="62"/>
      <c r="G56" s="62"/>
      <c r="H56" s="62"/>
    </row>
    <row r="57" spans="2:8" s="3" customFormat="1" ht="30" x14ac:dyDescent="0.25">
      <c r="B57" s="53" t="s">
        <v>11</v>
      </c>
      <c r="C57" s="62"/>
      <c r="D57" s="62"/>
      <c r="E57" s="62"/>
      <c r="F57" s="62"/>
      <c r="G57" s="62"/>
      <c r="H57" s="62"/>
    </row>
    <row r="58" spans="2:8" s="3" customFormat="1" x14ac:dyDescent="0.25">
      <c r="B58" s="53" t="s">
        <v>12</v>
      </c>
      <c r="C58" s="62"/>
      <c r="D58" s="62"/>
      <c r="E58" s="62"/>
      <c r="F58" s="62"/>
      <c r="G58" s="62"/>
      <c r="H58" s="62"/>
    </row>
    <row r="59" spans="2:8" s="3" customFormat="1" x14ac:dyDescent="0.25">
      <c r="B59" s="53" t="s">
        <v>13</v>
      </c>
      <c r="C59" s="62"/>
      <c r="D59" s="62"/>
      <c r="E59" s="62"/>
      <c r="F59" s="62"/>
      <c r="G59" s="62"/>
      <c r="H59" s="62"/>
    </row>
    <row r="60" spans="2:8" s="3" customFormat="1" x14ac:dyDescent="0.25">
      <c r="B60" s="53" t="s">
        <v>14</v>
      </c>
      <c r="C60" s="62"/>
      <c r="D60" s="62"/>
      <c r="E60" s="62"/>
      <c r="F60" s="62"/>
      <c r="G60" s="62"/>
      <c r="H60" s="62"/>
    </row>
    <row r="61" spans="2:8" s="3" customFormat="1" ht="28.5" x14ac:dyDescent="0.25">
      <c r="B61" s="108" t="s">
        <v>15</v>
      </c>
      <c r="C61" s="109">
        <f t="shared" ref="C61:H61" si="19">C56+C58+C60-C57-C59</f>
        <v>0</v>
      </c>
      <c r="D61" s="109">
        <f t="shared" si="19"/>
        <v>0</v>
      </c>
      <c r="E61" s="109">
        <f t="shared" si="19"/>
        <v>0</v>
      </c>
      <c r="F61" s="109">
        <f t="shared" si="19"/>
        <v>0</v>
      </c>
      <c r="G61" s="109">
        <f t="shared" si="19"/>
        <v>0</v>
      </c>
      <c r="H61" s="109">
        <f t="shared" si="19"/>
        <v>0</v>
      </c>
    </row>
    <row r="62" spans="2:8" s="3" customFormat="1" x14ac:dyDescent="0.25">
      <c r="B62" s="52" t="s">
        <v>16</v>
      </c>
      <c r="C62" s="62"/>
      <c r="D62" s="62"/>
      <c r="E62" s="62"/>
      <c r="F62" s="62"/>
      <c r="G62" s="62"/>
      <c r="H62" s="62"/>
    </row>
    <row r="63" spans="2:8" s="3" customFormat="1" ht="30" x14ac:dyDescent="0.25">
      <c r="B63" s="53" t="s">
        <v>40</v>
      </c>
      <c r="C63" s="62"/>
      <c r="D63" s="62"/>
      <c r="E63" s="62"/>
      <c r="F63" s="62"/>
      <c r="G63" s="62"/>
      <c r="H63" s="62"/>
    </row>
    <row r="64" spans="2:8" s="3" customFormat="1" ht="21" customHeight="1" x14ac:dyDescent="0.25">
      <c r="B64" s="53" t="s">
        <v>38</v>
      </c>
      <c r="C64" s="62"/>
      <c r="D64" s="62"/>
      <c r="E64" s="62"/>
      <c r="F64" s="62"/>
      <c r="G64" s="62"/>
      <c r="H64" s="62"/>
    </row>
    <row r="65" spans="2:9" s="3" customFormat="1" ht="30" x14ac:dyDescent="0.25">
      <c r="B65" s="53" t="s">
        <v>39</v>
      </c>
      <c r="C65" s="62">
        <v>0</v>
      </c>
      <c r="D65" s="62">
        <v>0</v>
      </c>
      <c r="E65" s="62"/>
      <c r="F65" s="62"/>
      <c r="G65" s="62"/>
      <c r="H65" s="62"/>
    </row>
    <row r="66" spans="2:9" s="3" customFormat="1" ht="30" x14ac:dyDescent="0.25">
      <c r="B66" s="53" t="s">
        <v>90</v>
      </c>
      <c r="C66" s="62"/>
      <c r="D66" s="62"/>
      <c r="E66" s="62"/>
      <c r="F66" s="62"/>
      <c r="G66" s="62"/>
      <c r="H66" s="62"/>
    </row>
    <row r="67" spans="2:9" s="3" customFormat="1" ht="18.75" customHeight="1" x14ac:dyDescent="0.25">
      <c r="B67" s="53" t="s">
        <v>41</v>
      </c>
      <c r="C67" s="62"/>
      <c r="D67" s="62"/>
      <c r="E67" s="62"/>
      <c r="F67" s="62"/>
      <c r="G67" s="62"/>
      <c r="H67" s="62"/>
    </row>
    <row r="68" spans="2:9" s="3" customFormat="1" ht="30" x14ac:dyDescent="0.25">
      <c r="B68" s="53" t="s">
        <v>17</v>
      </c>
      <c r="C68" s="62"/>
      <c r="D68" s="62"/>
      <c r="E68" s="62"/>
      <c r="F68" s="62"/>
      <c r="G68" s="62"/>
      <c r="H68" s="62"/>
    </row>
    <row r="69" spans="2:9" s="3" customFormat="1" ht="18" customHeight="1" x14ac:dyDescent="0.25">
      <c r="B69" s="53" t="s">
        <v>18</v>
      </c>
      <c r="C69" s="62"/>
      <c r="D69" s="62"/>
      <c r="E69" s="62"/>
      <c r="F69" s="62"/>
      <c r="G69" s="62"/>
      <c r="H69" s="62"/>
    </row>
    <row r="70" spans="2:9" s="3" customFormat="1" ht="16.5" customHeight="1" x14ac:dyDescent="0.25">
      <c r="B70" s="53" t="s">
        <v>19</v>
      </c>
      <c r="C70" s="62"/>
      <c r="D70" s="62"/>
      <c r="E70" s="62"/>
      <c r="F70" s="62"/>
      <c r="G70" s="62"/>
      <c r="H70" s="62"/>
    </row>
    <row r="71" spans="2:9" s="3" customFormat="1" ht="16.5" customHeight="1" x14ac:dyDescent="0.25">
      <c r="B71" s="53" t="s">
        <v>20</v>
      </c>
      <c r="C71" s="62"/>
      <c r="D71" s="62"/>
      <c r="E71" s="62"/>
      <c r="F71" s="62"/>
      <c r="G71" s="62"/>
      <c r="H71" s="62"/>
    </row>
    <row r="72" spans="2:9" s="3" customFormat="1" ht="28.5" x14ac:dyDescent="0.25">
      <c r="B72" s="108" t="s">
        <v>21</v>
      </c>
      <c r="C72" s="109">
        <f t="shared" ref="C72:H72" si="20">C63+C64+C65+C66+C67+C70+C71-C68-C69</f>
        <v>0</v>
      </c>
      <c r="D72" s="109">
        <f t="shared" si="20"/>
        <v>0</v>
      </c>
      <c r="E72" s="109">
        <f t="shared" si="20"/>
        <v>0</v>
      </c>
      <c r="F72" s="109">
        <f t="shared" si="20"/>
        <v>0</v>
      </c>
      <c r="G72" s="109">
        <f t="shared" si="20"/>
        <v>0</v>
      </c>
      <c r="H72" s="109">
        <f t="shared" si="20"/>
        <v>0</v>
      </c>
    </row>
    <row r="73" spans="2:9" s="3" customFormat="1" ht="21.75" customHeight="1" x14ac:dyDescent="0.25">
      <c r="B73" s="108" t="s">
        <v>22</v>
      </c>
      <c r="C73" s="109">
        <f t="shared" ref="C73:H73" si="21">C54+C61+C72</f>
        <v>0</v>
      </c>
      <c r="D73" s="109">
        <f t="shared" si="21"/>
        <v>0</v>
      </c>
      <c r="E73" s="109">
        <f t="shared" si="21"/>
        <v>0</v>
      </c>
      <c r="F73" s="109">
        <f t="shared" si="21"/>
        <v>0</v>
      </c>
      <c r="G73" s="109">
        <f t="shared" si="21"/>
        <v>0</v>
      </c>
      <c r="H73" s="109">
        <f t="shared" si="21"/>
        <v>0</v>
      </c>
    </row>
    <row r="74" spans="2:9" s="3" customFormat="1" ht="30" x14ac:dyDescent="0.25">
      <c r="B74" s="53" t="s">
        <v>23</v>
      </c>
      <c r="C74" s="62"/>
      <c r="D74" s="62"/>
      <c r="E74" s="62"/>
      <c r="F74" s="62"/>
      <c r="G74" s="62"/>
      <c r="H74" s="62"/>
    </row>
    <row r="75" spans="2:9" s="3" customFormat="1" ht="30" x14ac:dyDescent="0.25">
      <c r="B75" s="53" t="s">
        <v>42</v>
      </c>
      <c r="C75" s="62"/>
      <c r="D75" s="62">
        <f>C76</f>
        <v>0</v>
      </c>
      <c r="E75" s="62">
        <f>D76</f>
        <v>0</v>
      </c>
      <c r="F75" s="62">
        <f>E76</f>
        <v>0</v>
      </c>
      <c r="G75" s="62">
        <f>F76</f>
        <v>0</v>
      </c>
      <c r="H75" s="62">
        <f>G76</f>
        <v>0</v>
      </c>
    </row>
    <row r="76" spans="2:9" s="3" customFormat="1" ht="28.5" x14ac:dyDescent="0.25">
      <c r="B76" s="108" t="s">
        <v>87</v>
      </c>
      <c r="C76" s="109">
        <f t="shared" ref="C76:H76" si="22">C73+C74+C75</f>
        <v>0</v>
      </c>
      <c r="D76" s="109">
        <f>D73+D74+D75</f>
        <v>0</v>
      </c>
      <c r="E76" s="109">
        <f t="shared" si="22"/>
        <v>0</v>
      </c>
      <c r="F76" s="109">
        <f t="shared" si="22"/>
        <v>0</v>
      </c>
      <c r="G76" s="109">
        <f t="shared" si="22"/>
        <v>0</v>
      </c>
      <c r="H76" s="109">
        <f t="shared" si="22"/>
        <v>0</v>
      </c>
    </row>
    <row r="79" spans="2:9" ht="21.75" hidden="1" customHeight="1" outlineLevel="1" thickBot="1" x14ac:dyDescent="0.3">
      <c r="B79" s="114" t="s">
        <v>83</v>
      </c>
      <c r="C79" s="115"/>
      <c r="D79" s="115"/>
      <c r="E79" s="115"/>
      <c r="F79" s="115"/>
      <c r="G79" s="115"/>
      <c r="H79" s="115"/>
      <c r="I79" s="116"/>
    </row>
    <row r="80" spans="2:9" hidden="1" outlineLevel="1" x14ac:dyDescent="0.25"/>
    <row r="81" spans="2:9" s="11" customFormat="1" ht="30.75" hidden="1" customHeight="1" outlineLevel="1" x14ac:dyDescent="0.25">
      <c r="B81" s="57" t="s">
        <v>24</v>
      </c>
      <c r="C81" s="57"/>
      <c r="D81" s="58" t="s">
        <v>94</v>
      </c>
      <c r="E81" s="58" t="str">
        <f>E3</f>
        <v>Prognoza 2025</v>
      </c>
      <c r="F81" s="58" t="str">
        <f t="shared" ref="F81:H81" si="23">F3</f>
        <v>Prognoza 2026</v>
      </c>
      <c r="G81" s="58" t="str">
        <f t="shared" si="23"/>
        <v>Prognoza 2027</v>
      </c>
      <c r="H81" s="58" t="str">
        <f t="shared" si="23"/>
        <v>Prognoza 2028</v>
      </c>
      <c r="I81" s="57" t="s">
        <v>95</v>
      </c>
    </row>
    <row r="82" spans="2:9" s="3" customFormat="1" ht="25.5" hidden="1" customHeight="1" outlineLevel="1" x14ac:dyDescent="0.25">
      <c r="B82" s="26" t="s">
        <v>96</v>
      </c>
      <c r="C82" s="26"/>
      <c r="D82" s="59">
        <f>'Articole de investiție'!G38</f>
        <v>0</v>
      </c>
      <c r="E82" s="59"/>
      <c r="F82" s="59"/>
      <c r="G82" s="59"/>
      <c r="H82" s="59"/>
      <c r="I82" s="59">
        <f>SUM(D82:H82)</f>
        <v>0</v>
      </c>
    </row>
    <row r="83" spans="2:9" s="3" customFormat="1" ht="51" hidden="1" outlineLevel="1" x14ac:dyDescent="0.25">
      <c r="B83" s="53" t="s">
        <v>109</v>
      </c>
      <c r="C83" s="26"/>
      <c r="D83" s="59">
        <f>-D82</f>
        <v>0</v>
      </c>
      <c r="E83" s="59"/>
      <c r="F83" s="59">
        <f>F73+F68+F50</f>
        <v>0</v>
      </c>
      <c r="G83" s="59">
        <f t="shared" ref="G83:H83" si="24">G73+G68+G50</f>
        <v>0</v>
      </c>
      <c r="H83" s="59">
        <f t="shared" si="24"/>
        <v>0</v>
      </c>
      <c r="I83" s="59">
        <f>SUM(C83:H83)</f>
        <v>0</v>
      </c>
    </row>
    <row r="84" spans="2:9" s="3" customFormat="1" ht="28.5" hidden="1" customHeight="1" outlineLevel="1" x14ac:dyDescent="0.25">
      <c r="B84" s="26" t="s">
        <v>97</v>
      </c>
      <c r="C84" s="26"/>
      <c r="D84" s="59">
        <f>D83</f>
        <v>0</v>
      </c>
      <c r="E84" s="59">
        <f>E83</f>
        <v>0</v>
      </c>
      <c r="F84" s="59">
        <f>E84+F83</f>
        <v>0</v>
      </c>
      <c r="G84" s="59">
        <f>F84+G83</f>
        <v>0</v>
      </c>
      <c r="H84" s="59">
        <f>G84+H83</f>
        <v>0</v>
      </c>
      <c r="I84" s="59">
        <f>H84</f>
        <v>0</v>
      </c>
    </row>
    <row r="85" spans="2:9" s="3" customFormat="1" ht="15" hidden="1" customHeight="1" outlineLevel="1" x14ac:dyDescent="0.25">
      <c r="D85" s="92"/>
      <c r="E85" s="92"/>
      <c r="F85" s="92"/>
      <c r="G85" s="92"/>
      <c r="H85" s="92"/>
      <c r="I85" s="92"/>
    </row>
    <row r="86" spans="2:9" s="12" customFormat="1" ht="24" hidden="1" customHeight="1" outlineLevel="1" thickBot="1" x14ac:dyDescent="0.3">
      <c r="B86" s="120" t="s">
        <v>84</v>
      </c>
      <c r="C86" s="120"/>
      <c r="D86" s="120"/>
      <c r="E86" s="121"/>
      <c r="F86" s="122"/>
      <c r="G86" s="122"/>
      <c r="H86" s="122"/>
      <c r="I86" s="123" t="e">
        <f>(F16+G16+H16+F21+G21+H21+F22+G22+H22)/$D$82</f>
        <v>#DIV/0!</v>
      </c>
    </row>
    <row r="87" spans="2:9" s="3" customFormat="1" hidden="1" outlineLevel="1" x14ac:dyDescent="0.25">
      <c r="C87" s="13"/>
    </row>
    <row r="88" spans="2:9" s="3" customFormat="1" ht="27.75" hidden="1" customHeight="1" outlineLevel="1" thickBot="1" x14ac:dyDescent="0.3">
      <c r="B88" s="93" t="s">
        <v>106</v>
      </c>
      <c r="C88" s="94">
        <f>NPV(C89,E83:H83)+D83</f>
        <v>0</v>
      </c>
      <c r="D88" s="95" t="s">
        <v>99</v>
      </c>
      <c r="E88" s="96"/>
      <c r="F88" s="96"/>
      <c r="G88" s="96"/>
      <c r="H88" s="96"/>
      <c r="I88" s="96"/>
    </row>
    <row r="89" spans="2:9" s="3" customFormat="1" ht="19.5" hidden="1" customHeight="1" outlineLevel="1" x14ac:dyDescent="0.25">
      <c r="B89" s="97" t="s">
        <v>105</v>
      </c>
      <c r="C89" s="98">
        <v>0.16</v>
      </c>
      <c r="D89" s="20"/>
    </row>
    <row r="90" spans="2:9" s="3" customFormat="1" ht="24.75" hidden="1" customHeight="1" outlineLevel="1" thickBot="1" x14ac:dyDescent="0.3">
      <c r="B90" s="93" t="s">
        <v>107</v>
      </c>
      <c r="C90" s="99" t="e">
        <f>IRR(D83:H83)</f>
        <v>#NUM!</v>
      </c>
      <c r="D90" s="95" t="s">
        <v>108</v>
      </c>
      <c r="E90" s="96"/>
      <c r="F90" s="96"/>
      <c r="G90" s="96"/>
      <c r="H90" s="96"/>
      <c r="I90" s="96"/>
    </row>
    <row r="91" spans="2:9" s="3" customFormat="1" hidden="1" outlineLevel="1" x14ac:dyDescent="0.25">
      <c r="D91" s="20"/>
    </row>
    <row r="92" spans="2:9" s="3" customFormat="1" ht="29.25" hidden="1" outlineLevel="1" thickBot="1" x14ac:dyDescent="0.3">
      <c r="B92" s="100" t="s">
        <v>98</v>
      </c>
      <c r="C92" s="101"/>
      <c r="D92" s="95"/>
      <c r="E92" s="96"/>
      <c r="F92" s="96"/>
      <c r="G92" s="96"/>
      <c r="H92" s="96"/>
      <c r="I92" s="96"/>
    </row>
    <row r="93" spans="2:9" hidden="1" outlineLevel="1" x14ac:dyDescent="0.25"/>
    <row r="94" spans="2:9" hidden="1" outlineLevel="1" x14ac:dyDescent="0.25">
      <c r="B94" s="19" t="s">
        <v>101</v>
      </c>
    </row>
    <row r="95" spans="2:9" hidden="1" outlineLevel="1" x14ac:dyDescent="0.25"/>
    <row r="96" spans="2:9" collapsed="1" x14ac:dyDescent="0.25"/>
    <row r="98" spans="2:14" ht="45" hidden="1" outlineLevel="1" x14ac:dyDescent="0.25">
      <c r="B98" s="446"/>
      <c r="C98" s="447">
        <v>2024</v>
      </c>
      <c r="D98" s="447">
        <v>2025</v>
      </c>
      <c r="E98" s="447">
        <v>2026</v>
      </c>
      <c r="F98" s="447">
        <v>2027</v>
      </c>
      <c r="G98" s="447">
        <v>2028</v>
      </c>
      <c r="H98" s="447" t="s">
        <v>593</v>
      </c>
      <c r="I98" s="447" t="s">
        <v>592</v>
      </c>
      <c r="J98"/>
      <c r="K98"/>
      <c r="L98"/>
      <c r="M98"/>
      <c r="N98"/>
    </row>
    <row r="99" spans="2:14" hidden="1" outlineLevel="1" x14ac:dyDescent="0.25">
      <c r="B99" s="26" t="s">
        <v>594</v>
      </c>
      <c r="C99" s="448">
        <f>D4</f>
        <v>0</v>
      </c>
      <c r="D99" s="448">
        <f>E4</f>
        <v>0</v>
      </c>
      <c r="E99" s="448">
        <f>F4</f>
        <v>0</v>
      </c>
      <c r="F99" s="448">
        <f>G4</f>
        <v>0</v>
      </c>
      <c r="G99" s="448">
        <f>H4</f>
        <v>0</v>
      </c>
      <c r="H99" s="449" t="e">
        <f t="shared" ref="H99:H106" si="25">AVERAGE(K99:N99)</f>
        <v>#DIV/0!</v>
      </c>
      <c r="I99" s="449" t="e">
        <f>G99/C99</f>
        <v>#DIV/0!</v>
      </c>
      <c r="J99"/>
      <c r="K99" s="450" t="e">
        <f>(D99-C99)/C99</f>
        <v>#DIV/0!</v>
      </c>
      <c r="L99" s="450" t="e">
        <f t="shared" ref="K99:N106" si="26">(E99-D99)/D99</f>
        <v>#DIV/0!</v>
      </c>
      <c r="M99" s="450" t="e">
        <f t="shared" si="26"/>
        <v>#DIV/0!</v>
      </c>
      <c r="N99" s="450" t="e">
        <f t="shared" si="26"/>
        <v>#DIV/0!</v>
      </c>
    </row>
    <row r="100" spans="2:14" hidden="1" outlineLevel="1" x14ac:dyDescent="0.25">
      <c r="B100" s="26" t="s">
        <v>595</v>
      </c>
      <c r="C100" s="451">
        <f>D12</f>
        <v>0</v>
      </c>
      <c r="D100" s="451">
        <f>E12</f>
        <v>0</v>
      </c>
      <c r="E100" s="451">
        <f>F12</f>
        <v>0</v>
      </c>
      <c r="F100" s="451">
        <f>G12</f>
        <v>0</v>
      </c>
      <c r="G100" s="451">
        <f>H12</f>
        <v>0</v>
      </c>
      <c r="H100" s="449" t="e">
        <f t="shared" si="25"/>
        <v>#DIV/0!</v>
      </c>
      <c r="I100" s="449" t="e">
        <f t="shared" ref="I100:I106" si="27">G100/C100</f>
        <v>#DIV/0!</v>
      </c>
      <c r="J100"/>
      <c r="K100" s="450" t="e">
        <f t="shared" si="26"/>
        <v>#DIV/0!</v>
      </c>
      <c r="L100" s="450" t="e">
        <f t="shared" si="26"/>
        <v>#DIV/0!</v>
      </c>
      <c r="M100" s="450" t="e">
        <f t="shared" si="26"/>
        <v>#DIV/0!</v>
      </c>
      <c r="N100" s="450" t="e">
        <f t="shared" si="26"/>
        <v>#DIV/0!</v>
      </c>
    </row>
    <row r="101" spans="2:14" hidden="1" outlineLevel="1" x14ac:dyDescent="0.25">
      <c r="B101" s="26" t="s">
        <v>596</v>
      </c>
      <c r="C101" s="452">
        <f t="shared" ref="C101:G102" si="28">D15</f>
        <v>0</v>
      </c>
      <c r="D101" s="452">
        <f t="shared" si="28"/>
        <v>0</v>
      </c>
      <c r="E101" s="452">
        <f t="shared" si="28"/>
        <v>0</v>
      </c>
      <c r="F101" s="452">
        <f t="shared" si="28"/>
        <v>0</v>
      </c>
      <c r="G101" s="452">
        <f t="shared" si="28"/>
        <v>0</v>
      </c>
      <c r="H101" s="449" t="e">
        <f t="shared" si="25"/>
        <v>#DIV/0!</v>
      </c>
      <c r="I101" s="449" t="e">
        <f t="shared" si="27"/>
        <v>#DIV/0!</v>
      </c>
      <c r="J101"/>
      <c r="K101" s="450" t="e">
        <f t="shared" si="26"/>
        <v>#DIV/0!</v>
      </c>
      <c r="L101" s="450" t="e">
        <f t="shared" si="26"/>
        <v>#DIV/0!</v>
      </c>
      <c r="M101" s="450" t="e">
        <f t="shared" si="26"/>
        <v>#DIV/0!</v>
      </c>
      <c r="N101" s="450" t="e">
        <f t="shared" si="26"/>
        <v>#DIV/0!</v>
      </c>
    </row>
    <row r="102" spans="2:14" hidden="1" outlineLevel="1" x14ac:dyDescent="0.25">
      <c r="B102" s="26" t="s">
        <v>597</v>
      </c>
      <c r="C102" s="451">
        <f t="shared" si="28"/>
        <v>0</v>
      </c>
      <c r="D102" s="451">
        <f t="shared" si="28"/>
        <v>0</v>
      </c>
      <c r="E102" s="451">
        <f t="shared" si="28"/>
        <v>0</v>
      </c>
      <c r="F102" s="451">
        <f t="shared" si="28"/>
        <v>0</v>
      </c>
      <c r="G102" s="451">
        <f t="shared" si="28"/>
        <v>0</v>
      </c>
      <c r="H102" s="449" t="e">
        <f t="shared" si="25"/>
        <v>#DIV/0!</v>
      </c>
      <c r="I102" s="449" t="e">
        <f t="shared" si="27"/>
        <v>#DIV/0!</v>
      </c>
      <c r="J102"/>
      <c r="K102" s="450" t="e">
        <f t="shared" si="26"/>
        <v>#DIV/0!</v>
      </c>
      <c r="L102" s="450" t="e">
        <f t="shared" si="26"/>
        <v>#DIV/0!</v>
      </c>
      <c r="M102" s="450" t="e">
        <f t="shared" si="26"/>
        <v>#DIV/0!</v>
      </c>
      <c r="N102" s="450" t="e">
        <f t="shared" si="26"/>
        <v>#DIV/0!</v>
      </c>
    </row>
    <row r="103" spans="2:14" hidden="1" outlineLevel="1" x14ac:dyDescent="0.25">
      <c r="B103" s="26" t="s">
        <v>598</v>
      </c>
      <c r="C103" s="451">
        <f>D20</f>
        <v>0</v>
      </c>
      <c r="D103" s="451">
        <f>E20</f>
        <v>0</v>
      </c>
      <c r="E103" s="451">
        <f>F20</f>
        <v>0</v>
      </c>
      <c r="F103" s="451">
        <f>G20</f>
        <v>0</v>
      </c>
      <c r="G103" s="451">
        <f>H20</f>
        <v>0</v>
      </c>
      <c r="H103" s="449" t="e">
        <f t="shared" si="25"/>
        <v>#DIV/0!</v>
      </c>
      <c r="I103" s="449" t="e">
        <f t="shared" si="27"/>
        <v>#DIV/0!</v>
      </c>
      <c r="J103"/>
      <c r="K103" s="450" t="e">
        <f t="shared" si="26"/>
        <v>#DIV/0!</v>
      </c>
      <c r="L103" s="450" t="e">
        <f t="shared" si="26"/>
        <v>#DIV/0!</v>
      </c>
      <c r="M103" s="450" t="e">
        <f t="shared" si="26"/>
        <v>#DIV/0!</v>
      </c>
      <c r="N103" s="450" t="e">
        <f t="shared" si="26"/>
        <v>#DIV/0!</v>
      </c>
    </row>
    <row r="104" spans="2:14" hidden="1" outlineLevel="1" x14ac:dyDescent="0.25">
      <c r="B104" s="26" t="s">
        <v>599</v>
      </c>
      <c r="C104" s="452">
        <f>D25</f>
        <v>0</v>
      </c>
      <c r="D104" s="452">
        <f>E25</f>
        <v>0</v>
      </c>
      <c r="E104" s="452">
        <f>F25</f>
        <v>0</v>
      </c>
      <c r="F104" s="452">
        <f>G25</f>
        <v>0</v>
      </c>
      <c r="G104" s="452">
        <f>H25</f>
        <v>0</v>
      </c>
      <c r="H104" s="449" t="e">
        <f t="shared" si="25"/>
        <v>#DIV/0!</v>
      </c>
      <c r="I104" s="449" t="e">
        <f t="shared" si="27"/>
        <v>#DIV/0!</v>
      </c>
      <c r="J104"/>
      <c r="K104" s="450" t="e">
        <f t="shared" si="26"/>
        <v>#DIV/0!</v>
      </c>
      <c r="L104" s="450" t="e">
        <f t="shared" si="26"/>
        <v>#DIV/0!</v>
      </c>
      <c r="M104" s="450" t="e">
        <f t="shared" si="26"/>
        <v>#DIV/0!</v>
      </c>
      <c r="N104" s="450" t="e">
        <f t="shared" si="26"/>
        <v>#DIV/0!</v>
      </c>
    </row>
    <row r="105" spans="2:14" hidden="1" outlineLevel="1" x14ac:dyDescent="0.25">
      <c r="B105" s="26" t="s">
        <v>600</v>
      </c>
      <c r="C105" s="452">
        <f>D33</f>
        <v>0</v>
      </c>
      <c r="D105" s="452">
        <f>E33</f>
        <v>0</v>
      </c>
      <c r="E105" s="452">
        <f>F33</f>
        <v>0</v>
      </c>
      <c r="F105" s="452">
        <f>G33</f>
        <v>0</v>
      </c>
      <c r="G105" s="452">
        <f>H33</f>
        <v>0</v>
      </c>
      <c r="H105" s="449" t="e">
        <f t="shared" si="25"/>
        <v>#DIV/0!</v>
      </c>
      <c r="I105" s="449" t="e">
        <f t="shared" si="27"/>
        <v>#DIV/0!</v>
      </c>
      <c r="J105"/>
      <c r="K105" s="450" t="e">
        <f t="shared" si="26"/>
        <v>#DIV/0!</v>
      </c>
      <c r="L105" s="450" t="e">
        <f t="shared" si="26"/>
        <v>#DIV/0!</v>
      </c>
      <c r="M105" s="450" t="e">
        <f t="shared" si="26"/>
        <v>#DIV/0!</v>
      </c>
      <c r="N105" s="450" t="e">
        <f t="shared" si="26"/>
        <v>#DIV/0!</v>
      </c>
    </row>
    <row r="106" spans="2:14" hidden="1" outlineLevel="1" x14ac:dyDescent="0.25">
      <c r="B106" s="26" t="s">
        <v>601</v>
      </c>
      <c r="C106" s="452">
        <f>D31</f>
        <v>0</v>
      </c>
      <c r="D106" s="452">
        <f>E31</f>
        <v>0</v>
      </c>
      <c r="E106" s="452">
        <f>F31</f>
        <v>0</v>
      </c>
      <c r="F106" s="452">
        <f>G31</f>
        <v>0</v>
      </c>
      <c r="G106" s="452">
        <f>H31</f>
        <v>0</v>
      </c>
      <c r="H106" s="449" t="e">
        <f t="shared" si="25"/>
        <v>#DIV/0!</v>
      </c>
      <c r="I106" s="449" t="e">
        <f t="shared" si="27"/>
        <v>#DIV/0!</v>
      </c>
      <c r="J106"/>
      <c r="K106" s="450" t="e">
        <f t="shared" si="26"/>
        <v>#DIV/0!</v>
      </c>
      <c r="L106" s="450" t="e">
        <f t="shared" si="26"/>
        <v>#DIV/0!</v>
      </c>
      <c r="M106" s="450" t="e">
        <f t="shared" si="26"/>
        <v>#DIV/0!</v>
      </c>
      <c r="N106" s="450" t="e">
        <f t="shared" si="26"/>
        <v>#DIV/0!</v>
      </c>
    </row>
    <row r="107" spans="2:14" collapsed="1" x14ac:dyDescent="0.25"/>
  </sheetData>
  <sheetProtection algorithmName="SHA-512" hashValue="6NU9q8PuH1HucojSljslGIhhwgFmCczGLmqvvX1rcBB1OWZt6+iFIytQBGw3VIRTQUB3kK3Dlz0j3z6FOH58gA==" saltValue="g8rOe8fp75kMhOIXnfX3Vw==" spinCount="100000" sheet="1" selectLockedCells="1"/>
  <autoFilter ref="A2:L92" xr:uid="{B069BD75-1081-45B2-B1B4-744647AD07E7}"/>
  <dataConsolidate/>
  <mergeCells count="2">
    <mergeCell ref="B1:I1"/>
    <mergeCell ref="C2:I2"/>
  </mergeCells>
  <phoneticPr fontId="2" type="noConversion"/>
  <conditionalFormatting sqref="A3:I3">
    <cfRule type="cellIs" dxfId="6" priority="6" operator="equal">
      <formula>0</formula>
    </cfRule>
  </conditionalFormatting>
  <conditionalFormatting sqref="A1:XFD1 A2:C2 J2:XFD41 A4:H22 A23:B23 C23:H24 B24 A25:H36 B37:H37 A38:H38 B39:H39 A40:H41 A43:XFD78 B79:XFD79 D81:H81 I81:XFD82 A81:B86 D82:G82 D83:XFD86 A87:XFD97 A98:A106 O98:XFD106 A107:XFD1048576">
    <cfRule type="cellIs" dxfId="5" priority="13" operator="equal">
      <formula>0</formula>
    </cfRule>
  </conditionalFormatting>
  <conditionalFormatting sqref="B99:B106">
    <cfRule type="cellIs" dxfId="4" priority="1" operator="equal">
      <formula>0</formula>
    </cfRule>
  </conditionalFormatting>
  <conditionalFormatting sqref="C36:I36">
    <cfRule type="cellIs" dxfId="3" priority="4" operator="lessThan">
      <formula>0</formula>
    </cfRule>
  </conditionalFormatting>
  <conditionalFormatting sqref="I4:I41">
    <cfRule type="cellIs" dxfId="2" priority="2" operator="equal">
      <formula>0</formula>
    </cfRule>
  </conditionalFormatting>
  <conditionalFormatting sqref="J30:P30">
    <cfRule type="top10" dxfId="1" priority="9" rank="1"/>
    <cfRule type="cellIs" dxfId="0" priority="12" operator="lessThan">
      <formula>0</formula>
    </cfRule>
  </conditionalFormatting>
  <pageMargins left="0.7" right="0.32" top="0.33" bottom="0.39"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jQ6NTA8L0RhdGVUaW1lPjxMYWJlbFN0cmluZz5QdWJsaWM8L0xhYmVsU3RyaW5nPjwvaXRlbT48L2xhYmVsSGlzdG9yeT4=</Value>
</WrappedLabelHistory>
</file>

<file path=customXml/itemProps1.xml><?xml version="1.0" encoding="utf-8"?>
<ds:datastoreItem xmlns:ds="http://schemas.openxmlformats.org/officeDocument/2006/customXml" ds:itemID="{7BAB3269-36DE-4529-AD5B-981815E5129C}">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90E09598-A79C-4651-A9BB-08CCE4599A6E}">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Situatii finan.-prescurtate</vt:lpstr>
      <vt:lpstr>Indicatori-prescurtate </vt:lpstr>
      <vt:lpstr>Situatii finan.-simple+complete</vt:lpstr>
      <vt:lpstr>Indicatori - simple+complete </vt:lpstr>
      <vt:lpstr>Articole de investiție</vt:lpstr>
      <vt:lpstr>Prognoza veniturilor</vt:lpstr>
      <vt:lpstr>Prognoza indicatori economici</vt:lpstr>
      <vt:lpstr>'Articole de investiție'!Print_Area</vt:lpstr>
      <vt:lpstr>'Indicatori - simple+complete '!Print_Area</vt:lpstr>
      <vt:lpstr>'Indicatori-prescurtate '!Print_Area</vt:lpstr>
      <vt:lpstr>'Prognoza indicatori economici'!Print_Area</vt:lpstr>
      <vt:lpstr>'Prognoza veniturilor'!Print_Area</vt:lpstr>
      <vt:lpstr>'Indicatori - simple+complete '!Print_Titles</vt:lpstr>
      <vt:lpstr>'Indicatori-prescurtate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Olga Semeniuc</cp:lastModifiedBy>
  <cp:lastPrinted>2022-07-13T06:16:24Z</cp:lastPrinted>
  <dcterms:created xsi:type="dcterms:W3CDTF">2022-06-08T12:47:04Z</dcterms:created>
  <dcterms:modified xsi:type="dcterms:W3CDTF">2025-02-25T13:11:44Z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c7a1cb3b-a079-4d34-9424-b6d7b0f34e53</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{90E09598-A79C-4651-A9BB-08CCE4599A6E}</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